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ublico\CCE - 2024 - 12 - Moradia Digna Mulheres\Publicar\ORÇAMENTO, BDI, CRONOGRAMA\Rua Jornalista Salvador Hita Porres, 643 - Fragata\"/>
    </mc:Choice>
  </mc:AlternateContent>
  <bookViews>
    <workbookView xWindow="0" yWindow="0" windowWidth="24000" windowHeight="9645" activeTab="1"/>
  </bookViews>
  <sheets>
    <sheet name="ORÇAMENTO" sheetId="1" r:id="rId1"/>
    <sheet name="BDI" sheetId="3" r:id="rId2"/>
    <sheet name="CRONOGRAMA" sheetId="5" r:id="rId3"/>
  </sheets>
  <definedNames>
    <definedName name="_xlnm.Print_Area" localSheetId="1">BDI!$C$3:$L$48</definedName>
    <definedName name="_xlnm.Print_Area" localSheetId="2">CRONOGRAMA!$B$3:$K$43</definedName>
    <definedName name="_xlnm.Print_Area" localSheetId="0">ORÇAMENTO!$A$1:$J$117</definedName>
    <definedName name="Import_RespOrçamento">#REF!</definedName>
    <definedName name="Print_Area_0" localSheetId="1">BDI!$C$3:$L$128</definedName>
    <definedName name="Print_Area_0" localSheetId="2">CRONOGRAMA!$B$3:$K$43</definedName>
    <definedName name="Print_Area_0" localSheetId="0">ORÇAMENTO!$A$1:$J$108</definedName>
    <definedName name="_xlnm.Print_Titles" localSheetId="0">ORÇAMENTO!$1:$5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3" i="5" l="1"/>
  <c r="B42" i="5"/>
  <c r="B41" i="5"/>
  <c r="H34" i="5"/>
  <c r="K29" i="5"/>
  <c r="J29" i="5"/>
  <c r="I29" i="5"/>
  <c r="H29" i="5"/>
  <c r="G29" i="5"/>
  <c r="F29" i="5"/>
  <c r="K28" i="5"/>
  <c r="J28" i="5"/>
  <c r="I28" i="5"/>
  <c r="H28" i="5"/>
  <c r="G28" i="5"/>
  <c r="F28" i="5"/>
  <c r="K27" i="5"/>
  <c r="J27" i="5"/>
  <c r="I27" i="5"/>
  <c r="H27" i="5"/>
  <c r="G27" i="5"/>
  <c r="F27" i="5"/>
  <c r="K26" i="5"/>
  <c r="J26" i="5"/>
  <c r="F26" i="5"/>
  <c r="F25" i="5"/>
  <c r="C25" i="5"/>
  <c r="B25" i="5"/>
  <c r="K24" i="5"/>
  <c r="J24" i="5"/>
  <c r="F24" i="5"/>
  <c r="F23" i="5"/>
  <c r="C23" i="5"/>
  <c r="B23" i="5"/>
  <c r="J22" i="5"/>
  <c r="I22" i="5"/>
  <c r="F22" i="5"/>
  <c r="F21" i="5"/>
  <c r="C21" i="5"/>
  <c r="B21" i="5"/>
  <c r="J20" i="5"/>
  <c r="I20" i="5"/>
  <c r="F20" i="5"/>
  <c r="F19" i="5"/>
  <c r="C19" i="5"/>
  <c r="B19" i="5"/>
  <c r="K18" i="5"/>
  <c r="J18" i="5"/>
  <c r="I18" i="5"/>
  <c r="F18" i="5"/>
  <c r="F17" i="5"/>
  <c r="C17" i="5"/>
  <c r="B17" i="5"/>
  <c r="J16" i="5"/>
  <c r="I16" i="5"/>
  <c r="F16" i="5"/>
  <c r="F15" i="5"/>
  <c r="C15" i="5"/>
  <c r="B15" i="5"/>
  <c r="J14" i="5"/>
  <c r="I14" i="5"/>
  <c r="H14" i="5"/>
  <c r="F14" i="5"/>
  <c r="F13" i="5"/>
  <c r="C13" i="5"/>
  <c r="B13" i="5"/>
  <c r="I12" i="5"/>
  <c r="H12" i="5"/>
  <c r="G12" i="5"/>
  <c r="F12" i="5"/>
  <c r="F11" i="5"/>
  <c r="C11" i="5"/>
  <c r="B11" i="5"/>
  <c r="H10" i="5"/>
  <c r="G10" i="5"/>
  <c r="F10" i="5"/>
  <c r="F9" i="5"/>
  <c r="C9" i="5"/>
  <c r="B9" i="5"/>
  <c r="K8" i="5"/>
  <c r="J8" i="5"/>
  <c r="I8" i="5"/>
  <c r="H8" i="5"/>
  <c r="G8" i="5"/>
  <c r="F8" i="5"/>
  <c r="F7" i="5"/>
  <c r="C7" i="5"/>
  <c r="B7" i="5"/>
  <c r="B3" i="5"/>
  <c r="C121" i="3"/>
  <c r="C116" i="3"/>
  <c r="C114" i="3"/>
  <c r="G111" i="3"/>
  <c r="D108" i="3"/>
  <c r="C108" i="3"/>
  <c r="S105" i="3"/>
  <c r="R105" i="3"/>
  <c r="Q105" i="3"/>
  <c r="N105" i="3"/>
  <c r="S101" i="3"/>
  <c r="R101" i="3"/>
  <c r="Q101" i="3"/>
  <c r="S100" i="3"/>
  <c r="R100" i="3"/>
  <c r="Q100" i="3"/>
  <c r="S99" i="3"/>
  <c r="R99" i="3"/>
  <c r="Q99" i="3"/>
  <c r="S98" i="3"/>
  <c r="R98" i="3"/>
  <c r="Q98" i="3"/>
  <c r="S97" i="3"/>
  <c r="R97" i="3"/>
  <c r="Q97" i="3"/>
  <c r="C81" i="3"/>
  <c r="C76" i="3"/>
  <c r="C74" i="3"/>
  <c r="G71" i="3"/>
  <c r="D68" i="3"/>
  <c r="C68" i="3"/>
  <c r="S65" i="3"/>
  <c r="R65" i="3"/>
  <c r="Q65" i="3"/>
  <c r="N65" i="3"/>
  <c r="S61" i="3"/>
  <c r="R61" i="3"/>
  <c r="Q61" i="3"/>
  <c r="S60" i="3"/>
  <c r="R60" i="3"/>
  <c r="Q60" i="3"/>
  <c r="S59" i="3"/>
  <c r="R59" i="3"/>
  <c r="Q59" i="3"/>
  <c r="S58" i="3"/>
  <c r="R58" i="3"/>
  <c r="Q58" i="3"/>
  <c r="S57" i="3"/>
  <c r="R57" i="3"/>
  <c r="Q57" i="3"/>
  <c r="C48" i="3"/>
  <c r="C47" i="3"/>
  <c r="C46" i="3"/>
  <c r="I41" i="3"/>
  <c r="G30" i="3"/>
  <c r="D27" i="3"/>
  <c r="C27" i="3"/>
  <c r="S24" i="3"/>
  <c r="R24" i="3"/>
  <c r="Q24" i="3"/>
  <c r="N24" i="3"/>
  <c r="S20" i="3"/>
  <c r="R20" i="3"/>
  <c r="Q20" i="3"/>
  <c r="S19" i="3"/>
  <c r="R19" i="3"/>
  <c r="Q19" i="3"/>
  <c r="S18" i="3"/>
  <c r="R18" i="3"/>
  <c r="Q18" i="3"/>
  <c r="S17" i="3"/>
  <c r="R17" i="3"/>
  <c r="Q17" i="3"/>
  <c r="S16" i="3"/>
  <c r="R16" i="3"/>
  <c r="Q16" i="3"/>
  <c r="J96" i="1"/>
  <c r="J95" i="1"/>
  <c r="J91" i="1"/>
  <c r="I91" i="1"/>
  <c r="J90" i="1"/>
  <c r="I90" i="1"/>
  <c r="J89" i="1"/>
  <c r="I89" i="1"/>
  <c r="J88" i="1"/>
  <c r="I88" i="1"/>
  <c r="H88" i="1"/>
  <c r="F88" i="1"/>
  <c r="J87" i="1"/>
  <c r="I87" i="1"/>
  <c r="H87" i="1"/>
  <c r="F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F72" i="1"/>
  <c r="J71" i="1"/>
  <c r="I71" i="1"/>
  <c r="H71" i="1"/>
  <c r="J70" i="1"/>
  <c r="I70" i="1"/>
  <c r="H70" i="1"/>
  <c r="F70" i="1"/>
  <c r="J69" i="1"/>
  <c r="I69" i="1"/>
  <c r="H69" i="1"/>
  <c r="F69" i="1"/>
  <c r="J68" i="1"/>
  <c r="I68" i="1"/>
  <c r="H68" i="1"/>
  <c r="F68" i="1"/>
  <c r="J67" i="1"/>
  <c r="I67" i="1"/>
  <c r="H67" i="1"/>
  <c r="F67" i="1"/>
  <c r="J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J55" i="1"/>
  <c r="I55" i="1"/>
  <c r="H55" i="1"/>
  <c r="J54" i="1"/>
  <c r="I54" i="1"/>
  <c r="H54" i="1"/>
  <c r="J53" i="1"/>
  <c r="J52" i="1"/>
  <c r="I52" i="1"/>
  <c r="H52" i="1"/>
  <c r="J51" i="1"/>
  <c r="I51" i="1"/>
  <c r="H51" i="1"/>
  <c r="J50" i="1"/>
  <c r="I50" i="1"/>
  <c r="H50" i="1"/>
  <c r="F50" i="1"/>
  <c r="J49" i="1"/>
  <c r="I49" i="1"/>
  <c r="H49" i="1"/>
  <c r="F49" i="1"/>
  <c r="J48" i="1"/>
  <c r="I48" i="1"/>
  <c r="H48" i="1"/>
  <c r="J47" i="1"/>
  <c r="J46" i="1"/>
  <c r="I46" i="1"/>
  <c r="H46" i="1"/>
  <c r="F46" i="1"/>
  <c r="J45" i="1"/>
  <c r="I45" i="1"/>
  <c r="H45" i="1"/>
  <c r="F45" i="1"/>
  <c r="J44" i="1"/>
  <c r="I44" i="1"/>
  <c r="H44" i="1"/>
  <c r="F44" i="1"/>
  <c r="J43" i="1"/>
  <c r="I43" i="1"/>
  <c r="H43" i="1"/>
  <c r="J42" i="1"/>
  <c r="I42" i="1"/>
  <c r="H42" i="1"/>
  <c r="J41" i="1"/>
  <c r="J40" i="1"/>
  <c r="I40" i="1"/>
  <c r="H40" i="1"/>
  <c r="J39" i="1"/>
  <c r="I39" i="1"/>
  <c r="H39" i="1"/>
  <c r="F39" i="1"/>
  <c r="J38" i="1"/>
  <c r="I38" i="1"/>
  <c r="H38" i="1"/>
  <c r="F38" i="1"/>
  <c r="J37" i="1"/>
  <c r="I37" i="1"/>
  <c r="H37" i="1"/>
  <c r="F37" i="1"/>
  <c r="J36" i="1"/>
  <c r="J35" i="1"/>
  <c r="I35" i="1"/>
  <c r="H35" i="1"/>
  <c r="J34" i="1"/>
  <c r="I34" i="1"/>
  <c r="H34" i="1"/>
  <c r="J33" i="1"/>
  <c r="I33" i="1"/>
  <c r="H33" i="1"/>
  <c r="J32" i="1"/>
  <c r="I32" i="1"/>
  <c r="H32" i="1"/>
  <c r="F32" i="1"/>
  <c r="J31" i="1"/>
  <c r="I31" i="1"/>
  <c r="H31" i="1"/>
  <c r="J30" i="1"/>
  <c r="I30" i="1"/>
  <c r="H30" i="1"/>
  <c r="J29" i="1"/>
  <c r="I29" i="1"/>
  <c r="H29" i="1"/>
  <c r="J28" i="1"/>
  <c r="J27" i="1"/>
  <c r="I27" i="1"/>
  <c r="H27" i="1"/>
  <c r="J26" i="1"/>
  <c r="I26" i="1"/>
  <c r="H26" i="1"/>
  <c r="J25" i="1"/>
  <c r="J24" i="1"/>
  <c r="I24" i="1"/>
  <c r="H24" i="1"/>
  <c r="F24" i="1"/>
  <c r="J23" i="1"/>
  <c r="I23" i="1"/>
  <c r="H23" i="1"/>
  <c r="J22" i="1"/>
  <c r="I22" i="1"/>
  <c r="H22" i="1"/>
  <c r="J21" i="1"/>
  <c r="I21" i="1"/>
  <c r="H21" i="1"/>
  <c r="J20" i="1"/>
  <c r="I20" i="1"/>
  <c r="H20" i="1"/>
  <c r="F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J6" i="1"/>
  <c r="J3" i="1"/>
  <c r="I3" i="1"/>
  <c r="H3" i="1"/>
</calcChain>
</file>

<file path=xl/sharedStrings.xml><?xml version="1.0" encoding="utf-8"?>
<sst xmlns="http://schemas.openxmlformats.org/spreadsheetml/2006/main" count="674" uniqueCount="296">
  <si>
    <t>SINAP – FEV/2024</t>
  </si>
  <si>
    <t>Identificação do Projeto: Moradia Digna</t>
  </si>
  <si>
    <t>Data de elaboração: Maio 2024</t>
  </si>
  <si>
    <t>Autores: Isadora Alves e Lauren Oleques</t>
  </si>
  <si>
    <t>Endereço: Rua Jornalista Salvador Hita Porres, 643 - Fragata</t>
  </si>
  <si>
    <t>Ultima revisão:</t>
  </si>
  <si>
    <t>BDI 1</t>
  </si>
  <si>
    <t>BDI 2</t>
  </si>
  <si>
    <t>BDI 3</t>
  </si>
  <si>
    <t>Tipo de intervenção: Moradia Digna Mulher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</si>
  <si>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</si>
  <si>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</si>
  <si>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</si>
  <si>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</si>
  <si>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</si>
  <si>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</si>
  <si>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</si>
  <si>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</si>
  <si>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</si>
  <si>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</si>
  <si>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REFORMA</t>
  </si>
  <si>
    <t>Moradia Digna Mulher</t>
  </si>
  <si>
    <t>1.</t>
  </si>
  <si>
    <t>SERVIÇOS INICIAIS E FUNDAÇÃO</t>
  </si>
  <si>
    <t>SINAPI</t>
  </si>
  <si>
    <t xml:space="preserve">TIJOLO CERAMICO MACICO COMUM *5 X 10 X 20*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</si>
  <si>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un</t>
  </si>
  <si>
    <t>MONTAGEM E DESMONTAGEM DE FÔRMA DE VIGA</t>
  </si>
  <si>
    <t>m²</t>
  </si>
  <si>
    <t>ARMAÇÃO DE PILAR OU VIGA DE ESTRUTURA CONVENCIONAL DE CONCRETO ARMADO UTILIZANDO AÇO CA-60 DE 5,0 MM - MONTAGEM. AF_06/2022</t>
  </si>
  <si>
    <t>kg</t>
  </si>
  <si>
    <t>ARMAÇÃO DE PILAR OU VIGA DE ESTRUTURA CONVENCIONAL DE CONCRETO ARMADO UTILIZANDO AÇO CA-50 DE 6,3 MM - MONTAGEM. AF_06/2022</t>
  </si>
  <si>
    <t>ARMAÇÃO DE PILAR OU VIGA DE ESTRUTURA CONVENCIONAL DE CONCRETO ARMADO UTILIZANDO AÇO CA-50 DE 8,0 MM - MONTAGEM. AF_06/2022</t>
  </si>
  <si>
    <t>CONCRETO FCK = 25MPA, TRAÇO 1:2,3:2,7 (EM MASSA SECA DE CIMENTO/ AREIA MÉDIA/ BRITA ) – PREPARO MECÂNICO COM BETONEIRA</t>
  </si>
  <si>
    <t>m³</t>
  </si>
  <si>
    <t>FABRICAÇÃO, MONTAGEM E DESMONTAGEM DE FÔRMA PARA VIGA BALDRAME</t>
  </si>
  <si>
    <t>ARMAÇÃO DE BLOCO, VIGA BALDRAME E SAPATA UTILIZANDO AÇO CA-60 DE 5 MM - MONTAGEM. AF_06/2017</t>
  </si>
  <si>
    <t>ARMAÇÃO DE BLOCO, VIGA BALDRAME OU SAPATA UTILIZANDO AÇO CA-50 DE 10 MM - MONTAGEM. AF_06/2017</t>
  </si>
  <si>
    <t>LASTRO DE CONCRETO MAGRO, APLICADO EM BLOCOS DE COROAMENTO OU SAPATAS, ESPESSURA DE 3 CM. AF_01/2024</t>
  </si>
  <si>
    <t>IMPERMEABILIZAÇÃO DE SUPERFÍCIE COM EMULSÃO ASFÁLTICA, 2 DEMÃOS. AF_09/2023</t>
  </si>
  <si>
    <t>1.13</t>
  </si>
  <si>
    <t>ESCAVAÇÃO MANUAL PARA VIGA BALDRAME OU SAPATA CORRIDA (SEM ESCAVAÇÃO PARA COLOCAÇÃO DE FÔRMAS). AF_01/2024</t>
  </si>
  <si>
    <t>1.14</t>
  </si>
  <si>
    <t>97622</t>
  </si>
  <si>
    <t>DEMOLIÇÃO DE ALVENARIA DE BLOCO FURADO, DE FORMA MANUAL, SEM REAPROVEITAMENTO. AF_09/2023</t>
  </si>
  <si>
    <t>M³</t>
  </si>
  <si>
    <t>1.15</t>
  </si>
  <si>
    <t>97647</t>
  </si>
  <si>
    <t>REMOÇÃO DE TELHAS DE FIBROCIMENTO METÁLICA E CERÂMICA, DE FORMA MANUAL, SEM REAPROVEITAMENTO. AF_09/2023</t>
  </si>
  <si>
    <t>M²</t>
  </si>
  <si>
    <t>1.16</t>
  </si>
  <si>
    <t>97650</t>
  </si>
  <si>
    <t>REMOÇÃO DE TRAMA DE MADEIRA PARA COBERTURA, DE FORMA MANUAL, SEM REAPROVEITAMENTO. AF_09/2023</t>
  </si>
  <si>
    <t>1.17</t>
  </si>
  <si>
    <t>93584</t>
  </si>
  <si>
    <t>EXECUÇÃO DE DEPÓSITO EM CANTEIRO DE OBRA EM CHAPA DE MADEIRA COMPENSADA</t>
  </si>
  <si>
    <t>1.18</t>
  </si>
  <si>
    <t>90777</t>
  </si>
  <si>
    <t>ENGENHEIRO CIVIL DE OBRA JUNIOR COM ENCARGOS COMPLEMENTARES</t>
  </si>
  <si>
    <t>H</t>
  </si>
  <si>
    <t>2.</t>
  </si>
  <si>
    <t>ALVENARIAS</t>
  </si>
  <si>
    <t>2.1.</t>
  </si>
  <si>
    <t>103356</t>
  </si>
  <si>
    <t>ALVENARIA DE VEDAÇÃO DE BLOCOS CERÂMICOS FURADOS NA HORIZONTAL DE 9X19X29 CM (ESPESSURA 9 CM) E ARGAMASSA DE ASSENTAMENTO COM PREPARO EM BETONEIRA. AF_12/2021</t>
  </si>
  <si>
    <t>SINAPI-I</t>
  </si>
  <si>
    <t>715</t>
  </si>
  <si>
    <t>BLOCO / TIJOLO DE VIDRO INCOLOR, CANELADO / ONDULADO, *19 X 19 X 8* CM (A X L X E)</t>
  </si>
  <si>
    <t>UND</t>
  </si>
  <si>
    <t>3.</t>
  </si>
  <si>
    <t>COBERTURA</t>
  </si>
  <si>
    <t>3.1.</t>
  </si>
  <si>
    <t>94210</t>
  </si>
  <si>
    <t>TELHAMENTO COM TELHA ONDULADA DE FIBROCIMENTO E = 6 MM, COM RECOBRIMENTO LATERAL DE 1 1/4 DE ONDA PARA TELHADO COM INCLINAÇÃO MÁXIMA DE 10°, COM ATÉ 2 ÁGUAS, INCLUSO IÇAMENTO. AF_07/2019</t>
  </si>
  <si>
    <t>3.2.</t>
  </si>
  <si>
    <t>92543</t>
  </si>
  <si>
    <t>TRAMA DE MADEIRA COMPOSTA POR TERÇAS PARA TELHADOS DE ATÉ 2 ÁGUAS PARA TELHA ONDULADA DE FIBROCIMENTO, METÁLICA, PLÁSTICA OU TERMOACÚSTICA, INCLUSO TRANSPORTE VERTICAL. AF_07/2019</t>
  </si>
  <si>
    <t>94228</t>
  </si>
  <si>
    <t>CALHA EM CHAPA DE AÇO GALVANIZADO NÚMERO 24, DESENVOLVIMENTO DE 50 CM, INCLUSO TRANSPORTE VERTICAL. AF_07/2019</t>
  </si>
  <si>
    <t>M</t>
  </si>
  <si>
    <t>3.4.</t>
  </si>
  <si>
    <t>100327</t>
  </si>
  <si>
    <t>RUFO EXTERNO/INTERNO EM CHAPA DE AÇO GALVANIZADO NÚMERO 26, CORTE DE 33 CM, INCLUSO IÇAMENTO. AF_07/2019</t>
  </si>
  <si>
    <t>3.5.</t>
  </si>
  <si>
    <t>100435</t>
  </si>
  <si>
    <t>RUFO EM FIBROCIMENTO PARA TELHA ONDULADA E = 6 MM, ABA DE 26 CM, INCLUSO TRANSPORTE VERTICAL, EXCETO CONTRARRUFO. AF_07/2019</t>
  </si>
  <si>
    <t>96120</t>
  </si>
  <si>
    <t>ACABAMENTOS PARA FORRO (MOLDURA DE GESSO). AF_08/2023</t>
  </si>
  <si>
    <t>96111</t>
  </si>
  <si>
    <t>FORRO EM RÉGUAS DE PVC, FRISADO, PARA AMBIENTES RESIDENCIAIS, INCLUSIVE ESTRUTURA UNIDIRECIONAL DE FIXAÇÃO. AF_08/2023_PS</t>
  </si>
  <si>
    <t>4.</t>
  </si>
  <si>
    <t>CONTRAPISO</t>
  </si>
  <si>
    <t>4.1.</t>
  </si>
  <si>
    <t>87304</t>
  </si>
  <si>
    <t>ARGAMASSA TRAÇO 1:5 (EM VOLUME DE CIMENTO E AREIA MÉDIA ÚMIDA) PARA CONTRAPISO, PREPARO MECÂNICO COM BETONEIRA 400 L. AF_08/2019</t>
  </si>
  <si>
    <t>4.2.</t>
  </si>
  <si>
    <t>100324</t>
  </si>
  <si>
    <t>LASTRO COM MATERIAL GRANULAR (PEDRA BRITADA N.1 E PEDRA BRITADA N.2),APLICADO EM PISOS OU LAJES SOBRE SOLO, ESPESSURA DE *10 CM*. AF_07/2019 (5cm de espessura)</t>
  </si>
  <si>
    <t>4.3</t>
  </si>
  <si>
    <t>93390</t>
  </si>
  <si>
    <t>REVESTIMENTO CERÂMICO PARA PISO COM PLACAS TIPO ESMALTADA PADRÃO POPULAR DE DIMENSÕES 35X35 CM APLICADA EM AMBIENTES DE ÁREA ENTRE 5 M2 E 10  M2. AF_06/2014</t>
  </si>
  <si>
    <t>4.4.</t>
  </si>
  <si>
    <t>SOLEIRA PORTA - ( ADAPTAÇÃO: REVESTIMENTO CERÂMICO PARA PISO COM PLACAS TIPO ESMALTADA PADRÃO POPULAR DE DIMENSÕES 35X35 CM APLICADA EM AMBIENTES DE ÁREA ENTRE 5 M2 E 10 M2. AF_02/2023_PE</t>
  </si>
  <si>
    <t>5.</t>
  </si>
  <si>
    <t>REVESTIMENTO DE PAREDES</t>
  </si>
  <si>
    <t>5.1.</t>
  </si>
  <si>
    <t>87878</t>
  </si>
  <si>
    <t>CHAPISCO APLICADO EM ALVENARIAS E ESTRUTURAS DE CONCRETO INTERNAS, COM COLHER DE PEDREIRO.  ARGAMASSA TRAÇO 1:3 COM PREPARO MANUAL. AF_10/2022</t>
  </si>
  <si>
    <t>5.2</t>
  </si>
  <si>
    <t>87547</t>
  </si>
  <si>
    <t>MASSA ÚNICA, PARA RECEBIMENTO DE PINTURA, EM ARGAMASSA TRAÇO 1:2:8, PREPARO MECÂNICO COM BETONEIRA 400L, APLICADA MANUALMENTE EM FACES INTERNAS DE PAREDES, ESPESSURA DE 10MM, COM EXECUÇÃO DE TALISCAS. AF_06/2014</t>
  </si>
  <si>
    <t>5.3</t>
  </si>
  <si>
    <t>87905</t>
  </si>
  <si>
    <t>CHAPISCO APLICADO EM ALVENARIA (COM PRESENÇA DE VÃOS) E ESTRUTURAS DE CONCRETO DE FACHADA, COM COLHER DE PEDREIRO. ARGAMASSA TRAÇO 1:3 COM PREPARO MANUAL. AF_10/2022</t>
  </si>
  <si>
    <t>5.4</t>
  </si>
  <si>
    <t>MASSA ÚNICA EM ARGAMASSA TRAÇO 1:2:8, PREPARO MECÂNICO COM BETONEIRA 400L, APLICADA MANUALMENTE EM PANOS DE FACHADA COM PRESENÇA DE VÃOS, ESPESSURA DE 25MM. AF_08/2022</t>
  </si>
  <si>
    <t>5.5</t>
  </si>
  <si>
    <t>REVESTIMENTO CERÂMICO PARA PAREDES INTERNAS COM PLACAS TIPO ESMALTADA PADRÃO POPULAR DE DIMENSÕES 20X20 CM, ARGAMASSA TIPO AC I, APLICADAS EM AMBIENTES DE ÁREA MAIOR QUE 5 M2 NA ALTURA INTEIRA DAS PAREDES</t>
  </si>
  <si>
    <t>6.</t>
  </si>
  <si>
    <t>ESQUADRIAS</t>
  </si>
  <si>
    <t>6.1.</t>
  </si>
  <si>
    <t>KIT DE PORTA DE MADEIRA PARA PINTURA, SEMI-OCA (LEVE OU MÉDIA), PADRÃO POPULAR, 80X210CM, ESPESSURA DE 3,5CM, ITENS INCLUSOS: DOBRADIÇAS, MONTAGEM E INSTALAÇÃO DO BATENTE, FECHADURA COM EXECUÇÃO DO FURO - FORNECIMENTO E INSTALAÇÃO. AF_12/2019</t>
  </si>
  <si>
    <t>6.2.</t>
  </si>
  <si>
    <t>PORTA DE ALUMÍNIO DE ABRIR COM LAMBRI, COM GUARNIÇÃO, FIXAÇÃO COM PARAFUSOS - FORNECIMENTO E INSTALAÇÃO. AF_12/2019</t>
  </si>
  <si>
    <t>PORTA DE CORRER DE ALUMÍNIO, COM DUAS FOLHAS PARA VIDRO, INCLUSO VIDRO LISO INCOLOR, FECHADURA E PUXADOR, SEM ALIZAR. AF_12/2019</t>
  </si>
  <si>
    <t>6.3.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</si>
  <si>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</si>
  <si>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</si>
  <si>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94569</t>
  </si>
  <si>
    <t>JANELA DE ALUMÍNIO TIPO MAXIM-AR, COM VIDROS, BATENTE E FERRAGENS. EXC LUSIVE ALIZAR, ACABAMENTO E CONTRAMARCO. FORNECIMENTO E INSTALAÇÃO. AF_12/2019</t>
  </si>
  <si>
    <t>7.</t>
  </si>
  <si>
    <t>PINTURA</t>
  </si>
  <si>
    <t>7.1.</t>
  </si>
  <si>
    <t>88485</t>
  </si>
  <si>
    <t>FUNDO SELADOR ACRÍLICO, APLICAÇÃO MANUAL EM PAREDE, UMA DEMÃO. AF_04/2023</t>
  </si>
  <si>
    <t>7.2.</t>
  </si>
  <si>
    <t>104642</t>
  </si>
  <si>
    <t>PINTURA LÁTEX ACRÍLICA STANDARD, APLICAÇÃO MANUAL EM PAREDES, DUAS DEMÃOS. AF_04/2023</t>
  </si>
  <si>
    <t>8.</t>
  </si>
  <si>
    <t>APARELHOS SANITÁRIOS / TANQUE</t>
  </si>
  <si>
    <t>86888</t>
  </si>
  <si>
    <t>VASO SANITÁRIO SIFONADO COM CAIXA ACOPLADA LOUÇA BRANCA - FORNECIMENTO E INSTALAÇÃO. AF_01/2020</t>
  </si>
  <si>
    <t>377</t>
  </si>
  <si>
    <t>ASSENTO SANITARIO DE PLASTICO, TIPO CONVENCIONAL</t>
  </si>
  <si>
    <t>86939</t>
  </si>
  <si>
    <t>LAVATÓRIO LOUÇA BRANCA COM COLUNA, *44 X 35,5* CM, PADRÃO POPULAR, INCLUSO SIFÃO FLEXÍVEL EM PVC, VÁLVULA E ENGATE FLEXÍVEL 30CM EM PLÁSTICO E COM TORNEIRA CROMADA PADRÃO POPULAR - FORNECIMENTO E INSTALAÇÃO AF_01/2020</t>
  </si>
  <si>
    <t>11831</t>
  </si>
  <si>
    <t>TORNEIRA PLASTICA PARA TANQUE 1/2 " OU 3/4 " COM BICO PARA MANGUEIRA</t>
  </si>
  <si>
    <t>86911</t>
  </si>
  <si>
    <t>TORNEIRA CROMADA LONGA , DE PAREDE,  1/2 OU 3/4 PARA PIA DE COZINHA</t>
  </si>
  <si>
    <t>95546</t>
  </si>
  <si>
    <t>KIT DE ACESSÓRIOS PARA BANHEIRO EM METAL CROMADO, 5 PEÇAS, INCLUSO FIXAÇAO</t>
  </si>
  <si>
    <t>11186</t>
  </si>
  <si>
    <t>ESPELHO CRISTAL E = 4 MM</t>
  </si>
  <si>
    <t>86876</t>
  </si>
  <si>
    <t>TANQUE DE MÁRMORE SINTÉTICO SUSPENSO, 22L OU EQUIVALENTE - FORNECIMENTO E INSTALAÇÃO. AF_01/2020</t>
  </si>
  <si>
    <t>86894</t>
  </si>
  <si>
    <t>BANCADA DE MÁRMORE SINTÉTICO 1,20 X 0,60, COM CUBA</t>
  </si>
  <si>
    <t>9.</t>
  </si>
  <si>
    <t>MATERIAL HIDRÁULICO E SANITÁRIO</t>
  </si>
  <si>
    <t>91785</t>
  </si>
  <si>
    <t>TUBOS DE PVC, SOLDÁVEL, ÁGUA FRIA, DN 25 MM (INSTALADO EM RAMAL, SUB-RAMAL, RAMAL DE DISTRIBUIÇÃO OU PRUMADA), INCLUSIVE CONEXÕES, CORTES E FIXAÇÕES, PARA PRÉDIOS. AF_10/2015</t>
  </si>
  <si>
    <t>91793</t>
  </si>
  <si>
    <t>TUBO DE PVC, SÉRIE NORMAL, ESGOTO PREDIAL, DN 50 MM (INSTALADO EM RAMAL DE DESCARGA OU RAMAL DE ESGOTO SANITÁRIO), INCLUSIVE CONEXÕES, CORTES E FIXAÇÕES PSANITÁRIO), INCLUSIVE CONEXÕES, CORTES E FIXAÇÕES PARA, PRÉDIOS. AF_10/2015</t>
  </si>
  <si>
    <t>91795</t>
  </si>
  <si>
    <t>TUBO PVC, SÉRIE N, ESGOTO PREDIAL, 100 MM (INST. RAMAL DESCARGA, RAMAL DE ESG. SANIT., PRUMADA ESG. SANIT., VENTILAÇÃO OU SUB-COLETOR AÉREO), INCL. CONEXÕES E CORTES, FIXAÇÕES, P/ PRÉDIOS. AF_10/2015</t>
  </si>
  <si>
    <t>91794</t>
  </si>
  <si>
    <t xml:space="preserve"> TUBO PVC, SÉRIE N, ESGOTO PREDIAL, DN 75 MM, (INST. EM RAMAL DE DESCARGA, RAMAL DE ESG. SANITÁRIO, PRUMADA DE ESG. SANITÁRIO OU VENTILAÇÃO), INCL. CONEXÕES, CORTES E FIXAÇÕES, P/ PRÉDIOS. AF_10/2015</t>
  </si>
  <si>
    <t>91792</t>
  </si>
  <si>
    <t xml:space="preserve"> TUBO DE PVC, SÉRIE NORMAL, ESGOTO PREDIAL, DN 40 MM (INSTALADO EM RAMAL DE DESCARGAOU RAMAL DE ESGOTO SANITÁRIO), INCLUSIVE CONEXÕES, CORTES E FIXAÇÕES, PARA PRÉDIOS. AF_10/2015</t>
  </si>
  <si>
    <t>89352</t>
  </si>
  <si>
    <t>REGISTRO DE GAVETA BRUTO, LATÃO, ROSCÁVEL, 1/2" - FORNECIMENTO E INSTALAÇÃO. AF_08/2021</t>
  </si>
  <si>
    <t>89985</t>
  </si>
  <si>
    <t>REGISTRO DE PRESSÃO BRUTO, LATÃO, ROSCÁVEL, 3/4", COM ACABAMENTO E CANOPLA CROMADOS - FORNECIMENTO E INSTALAÇÃO. AF_08/2021</t>
  </si>
  <si>
    <t>97901</t>
  </si>
  <si>
    <t>CAIXA ENTERRADA HIDRÁULICA RETANGULAR EM ALVENARIA COM TIJOLOS CERÂMICOS MACIÇOS, DIMENSÕES INTERNAS: 0,4X0,4X0,4 M PARA REDE DE ESGOTO. AF_12/2020</t>
  </si>
  <si>
    <t>89712</t>
  </si>
  <si>
    <t>TUBO PVC, SERIE NORMAL, ESGOTO PREDIAL, DN 50 MM, FORNECIDO E INSTALADO EM RAMAL DE DESCARGA OU RAMAL DE ESGOTO SANITÁRIO. AF_12/2014</t>
  </si>
  <si>
    <t>89714</t>
  </si>
  <si>
    <t>TUBO PVC, SERIE NORMAL, ESGOTO PREDIAL, DN 100 MM, FORNECIDO E INSTALADO EM RAMAL DE DESCARGA OU RAMAL DE ESGOTO SANITÁRIO. AF_12/2014</t>
  </si>
  <si>
    <t>104661</t>
  </si>
  <si>
    <t>CONJUNTO DE PONTOS HIDRÁULICOS DE ÁGUA FRIA PARA COZINHA (RAMAL/SUB-RAMAL E DISTRIBUIÇÃO) EM PVC, COM TUBOS, CONEXÕES, REGISTROS, CORTES E FIXAÇÕES EM PRÉDIO COM TUBULAÇÕES EMBUTIDAS COM RASGO. AF_05/2023</t>
  </si>
  <si>
    <t>11881</t>
  </si>
  <si>
    <t>CAIXA DE GORDURA CILINDRICA EM CONCRETO SIMPLES,  PRE-MOLDADA, COM DIAMETRO DE 40 CM E ALTURA DE 45 CM, COM TAMPA</t>
  </si>
  <si>
    <t>9.13</t>
  </si>
  <si>
    <t>89495</t>
  </si>
  <si>
    <t>RALO SIFONADO, PVC, DN 100 X 40 MM, JUNTA SOLDÁVEL, FORNECIDO E INSTALADO EM RAMAIS DE ENCAMINHAMENTO DE ÁGUA PLUVIAL. AF_06/2022</t>
  </si>
  <si>
    <t>9.14</t>
  </si>
  <si>
    <t>89508</t>
  </si>
  <si>
    <t>TUBO PVC, SÉRIE R, ÁGUA PLUVIAL, DN 40 MM, FORNECIDO E INSTALADO EM RAMAL DE ENCAMINHAMENTO. AF_06/2022</t>
  </si>
  <si>
    <t>10.</t>
  </si>
  <si>
    <t>REDE ELÉTRICA</t>
  </si>
  <si>
    <t>10.1.</t>
  </si>
  <si>
    <t>104473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</si>
  <si>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</si>
  <si>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10.2.</t>
  </si>
  <si>
    <t>104475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</si>
  <si>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</si>
  <si>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104476</t>
  </si>
  <si>
    <t>COMPOSIÇÃO PARAMÉTRICA DE PONTO ELÉTRICO DE TOMADA DE USO ESPECÍFICO 2P+T (20A/250V) EM EDIFÍCIO RESIDENCIAL COM ELETRODUTO EMBUTIDO EM RASGOS NAS PAREDES, INCLUSO TOMADA, ELETRODUTO, CABO, RASGO, QUEBRA E CHUMBAMENTO (EXCETO CHUVEIRO). AF_11/2022</t>
  </si>
  <si>
    <t>97589</t>
  </si>
  <si>
    <t>LUMINÁRIA TIPO PLAFON EM PLÁSTICO, DE SOBREPOR, COM 1 LÂMPADA FLUORESCENTE DE 15 W, SEM REATOR - FORNECIMENTO E INSTALAÇÃO. AF_02/2020</t>
  </si>
  <si>
    <t>100860</t>
  </si>
  <si>
    <t>CHUVEIRO ELÉTRICO COMUM CORPO PLÁSTICO, TIPO DUCHA FORNECIMENTO E INSTALAÇÃO. AF_01/2020</t>
  </si>
  <si>
    <t>93654</t>
  </si>
  <si>
    <t>DISJUNTOR MONOPOLAR TIPO DIN, CORRENTE NOMINAL DE 16A - FORNECIMENTO E INSTALAÇÃO. AF_10/2020</t>
  </si>
  <si>
    <t>93655</t>
  </si>
  <si>
    <t>DISJUNTOR MONOPOLAR TIPO DIN, CORRENTE NOMINAL DE 20A - FORNECIMENTO E INSTALAÇÃO. AF_10/2020</t>
  </si>
  <si>
    <t>93657</t>
  </si>
  <si>
    <t>DISJUNTOR MONOPOLAR TIPO DIN, CORRENTE NOMINAL DE 32A - FORNECIMENTO E INSTALAÇÃO. AF_10/2020</t>
  </si>
  <si>
    <t>93658</t>
  </si>
  <si>
    <t>DISJUNTOR MONOPOLAR TIPO DIN, CORRENTE NOMINAL DE 40A - FORNECIMENTO E INSTALAÇÃO. AF_10/2020</t>
  </si>
  <si>
    <t>101877</t>
  </si>
  <si>
    <t>QUADRO DE DISTRIBUIÇÃO DE ENERGIA EM PVC, DE EMBUTIR, SEM BARRAMENTO,</t>
  </si>
  <si>
    <t>MORADIA GABRIELA</t>
  </si>
  <si>
    <t>VALOR TOTAL</t>
  </si>
  <si>
    <t>Municipio de Pelotas RS</t>
  </si>
  <si>
    <t>15 de Maio de 2024</t>
  </si>
  <si>
    <t>Local</t>
  </si>
  <si>
    <t>Data</t>
  </si>
  <si>
    <t>Responsável Técnico</t>
  </si>
  <si>
    <t>Nome: Isadora Baptista Alves</t>
  </si>
  <si>
    <t>CAU/RS: A249741-7</t>
  </si>
  <si>
    <t>ART/RRT: 14229552</t>
  </si>
  <si>
    <t>Nome: Lauren Steckel Oleques</t>
  </si>
  <si>
    <t>CREA/RS: 173148</t>
  </si>
  <si>
    <t>ART/RRT: 13151071</t>
  </si>
  <si>
    <t>IDENTIFICAÇÃO DO PROJETO: MORADIA DIGNA MULHER - Rua Jornalista Salvador Hita Porres, 643 - Fragata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</si>
  <si>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</si>
  <si>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</si>
  <si>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</si>
  <si>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</si>
  <si>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</si>
  <si>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</si>
  <si>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</si>
  <si>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</si>
  <si>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</si>
  <si>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</si>
  <si>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</si>
  <si>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</si>
  <si>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</si>
  <si>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</si>
  <si>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</si>
  <si>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</si>
  <si>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</si>
  <si>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</si>
  <si>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</si>
  <si>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</si>
  <si>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</si>
  <si>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</si>
  <si>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</si>
  <si>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</si>
  <si>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</si>
  <si>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</si>
  <si>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</si>
  <si>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</si>
  <si>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</si>
  <si>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</si>
  <si>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</si>
  <si>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</si>
  <si>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</si>
  <si>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</si>
  <si>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</si>
  <si>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</si>
  <si>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</si>
  <si>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</si>
  <si>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Pelotas RS</t>
  </si>
  <si>
    <t/>
  </si>
  <si>
    <t>(SELECIONAR)</t>
  </si>
  <si>
    <t>BDI COM desoneração</t>
  </si>
  <si>
    <t>BDI DES</t>
  </si>
  <si>
    <t>Janeiro de 2023</t>
  </si>
  <si>
    <t>Nome:Cassius Baumgarten</t>
  </si>
  <si>
    <t>CREA/CAU: A107769-4</t>
  </si>
  <si>
    <t>ART/RRT: 11571892</t>
  </si>
  <si>
    <t>Serviço</t>
  </si>
  <si>
    <t>Valor (R$)</t>
  </si>
  <si>
    <t>1º</t>
  </si>
  <si>
    <t>2º</t>
  </si>
  <si>
    <t>3º</t>
  </si>
  <si>
    <t>4º</t>
  </si>
  <si>
    <t>5º</t>
  </si>
  <si>
    <t>mês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</si>
  <si>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</si>
  <si>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</si>
  <si>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</si>
  <si>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</si>
  <si>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</si>
  <si>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</si>
  <si>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</si>
  <si>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</si>
  <si>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</si>
  <si>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10</t>
  </si>
  <si>
    <t>PERCENTUAL</t>
  </si>
  <si>
    <t>VALOR TOTAL GERAL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</si>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</sst>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&quot;R$&quot;\ #,##0.00"/>
    <numFmt numFmtId="165" formatCode="_-[$R$-416]\ * #,##0.00_-;\-[$R$-416]\ * #,##0.00_-;_-[$R$-416]\ * &quot;-&quot;??_-;_-@"/>
    <numFmt numFmtId="166" formatCode="* #,##0.00\ ;\-* #,##0.00\ ;* \-#\ "/>
    <numFmt numFmtId="167" formatCode="d\.m"/>
    <numFmt numFmtId="168" formatCode="d\.m\."/>
    <numFmt numFmtId="169" formatCode="[$R$-416]\ #,##0.00;[Red]\-[$R$-416]\ #,##0.00"/>
    <numFmt numFmtId="170" formatCode="General;General"/>
    <numFmt numFmtId="171" formatCode="dd&quot; de &quot;mmmm&quot; de &quot;yyyy"/>
    <numFmt numFmtId="172" formatCode="_-&quot;R$&quot;\ * #,##0.00_-;\-&quot;R$&quot;\ * #,##0.00_-;_-&quot;R$&quot;\ * &quot;-&quot;??_-;_-@"/>
  </numFmts>
  <fonts count="9">
    <font>
      <sz val="10"/>
      <color rgb="FF000000"/>
      <name val="Arial"/>
      <charset val="134"/>
      <scheme val="minor"/>
    </font>
    <font>
      <sz val="10"/>
      <color rgb="FF000000"/>
      <name val="Arial"/>
      <charset val="134"/>
    </font>
    <font>
      <b/>
      <sz val="10"/>
      <color rgb="FF000000"/>
      <name val="Arial"/>
      <charset val="134"/>
    </font>
    <font>
      <sz val="10"/>
      <name val="Arial"/>
      <charset val="134"/>
    </font>
    <font>
      <sz val="10"/>
      <color theme="1"/>
      <name val="Arial"/>
      <charset val="134"/>
    </font>
    <font>
      <sz val="9"/>
      <color rgb="FF000000"/>
      <name val="Arial"/>
      <charset val="134"/>
    </font>
    <font>
      <sz val="11"/>
      <color rgb="FF000000"/>
      <name val="Arial"/>
      <charset val="134"/>
    </font>
    <font>
      <b/>
      <sz val="11"/>
      <color rgb="FF000000"/>
      <name val="Arial"/>
      <charset val="134"/>
    </font>
    <font>
      <b/>
      <sz val="10"/>
      <color theme="1"/>
      <name val="Arial"/>
      <charset val="13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D8D8D8"/>
        <bgColor rgb="FFD8D8D8"/>
      </patternFill>
    </fill>
    <fill>
      <patternFill patternType="solid">
        <fgColor rgb="FFDADADA"/>
        <bgColor rgb="FFDADADA"/>
      </patternFill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E7E6E6"/>
        <bgColor rgb="FFE7E6E6"/>
      </patternFill>
    </fill>
    <fill>
      <patternFill patternType="solid">
        <fgColor rgb="FFCCCCFF"/>
        <bgColor rgb="FFCCCCFF"/>
      </patternFill>
    </fill>
    <fill>
      <patternFill patternType="solid">
        <fgColor rgb="FFFFFFFF"/>
        <bgColor rgb="FFFFFFFF"/>
      </patternFill>
    </fill>
  </fills>
  <borders count="3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7">
    <xf numFmtId="0" fontId="0" fillId="0" borderId="0" xfId="0" applyFont="1" applyAlignment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9" fontId="1" fillId="0" borderId="13" xfId="0" applyNumberFormat="1" applyFont="1" applyBorder="1" applyAlignment="1">
      <alignment horizontal="center"/>
    </xf>
    <xf numFmtId="10" fontId="1" fillId="3" borderId="13" xfId="0" applyNumberFormat="1" applyFont="1" applyFill="1" applyBorder="1" applyAlignment="1">
      <alignment horizontal="center"/>
    </xf>
    <xf numFmtId="164" fontId="1" fillId="0" borderId="0" xfId="0" applyNumberFormat="1" applyFont="1"/>
    <xf numFmtId="164" fontId="1" fillId="0" borderId="17" xfId="0" applyNumberFormat="1" applyFont="1" applyBorder="1"/>
    <xf numFmtId="164" fontId="1" fillId="0" borderId="18" xfId="0" applyNumberFormat="1" applyFont="1" applyBorder="1"/>
    <xf numFmtId="10" fontId="1" fillId="4" borderId="13" xfId="0" applyNumberFormat="1" applyFont="1" applyFill="1" applyBorder="1" applyAlignment="1">
      <alignment horizontal="center"/>
    </xf>
    <xf numFmtId="10" fontId="1" fillId="5" borderId="13" xfId="0" applyNumberFormat="1" applyFont="1" applyFill="1" applyBorder="1" applyAlignment="1">
      <alignment horizontal="center"/>
    </xf>
    <xf numFmtId="164" fontId="1" fillId="5" borderId="18" xfId="0" applyNumberFormat="1" applyFont="1" applyFill="1" applyBorder="1"/>
    <xf numFmtId="10" fontId="1" fillId="0" borderId="13" xfId="0" applyNumberFormat="1" applyFont="1" applyBorder="1" applyAlignment="1">
      <alignment horizontal="center"/>
    </xf>
    <xf numFmtId="9" fontId="1" fillId="0" borderId="22" xfId="0" applyNumberFormat="1" applyFont="1" applyBorder="1"/>
    <xf numFmtId="10" fontId="1" fillId="0" borderId="22" xfId="0" applyNumberFormat="1" applyFont="1" applyBorder="1"/>
    <xf numFmtId="165" fontId="1" fillId="0" borderId="26" xfId="0" applyNumberFormat="1" applyFont="1" applyBorder="1"/>
    <xf numFmtId="0" fontId="1" fillId="0" borderId="20" xfId="0" applyFont="1" applyBorder="1"/>
    <xf numFmtId="0" fontId="2" fillId="0" borderId="0" xfId="0" applyFont="1"/>
    <xf numFmtId="0" fontId="4" fillId="0" borderId="0" xfId="0" applyFont="1"/>
    <xf numFmtId="0" fontId="1" fillId="0" borderId="23" xfId="0" applyFont="1" applyBorder="1"/>
    <xf numFmtId="0" fontId="1" fillId="0" borderId="24" xfId="0" applyFont="1" applyBorder="1"/>
    <xf numFmtId="0" fontId="2" fillId="0" borderId="23" xfId="0" applyFont="1" applyBorder="1"/>
    <xf numFmtId="0" fontId="2" fillId="0" borderId="24" xfId="0" applyFont="1" applyBorder="1"/>
    <xf numFmtId="0" fontId="1" fillId="2" borderId="23" xfId="0" applyFont="1" applyFill="1" applyBorder="1"/>
    <xf numFmtId="0" fontId="1" fillId="2" borderId="24" xfId="0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28" xfId="0" applyFont="1" applyBorder="1"/>
    <xf numFmtId="0" fontId="1" fillId="0" borderId="25" xfId="0" applyFont="1" applyBorder="1"/>
    <xf numFmtId="0" fontId="1" fillId="0" borderId="26" xfId="0" applyFont="1" applyBorder="1"/>
    <xf numFmtId="0" fontId="2" fillId="0" borderId="25" xfId="0" applyFont="1" applyBorder="1"/>
    <xf numFmtId="0" fontId="1" fillId="2" borderId="25" xfId="0" applyFont="1" applyFill="1" applyBorder="1"/>
    <xf numFmtId="0" fontId="1" fillId="0" borderId="3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10" fontId="1" fillId="2" borderId="26" xfId="0" applyNumberFormat="1" applyFont="1" applyFill="1" applyBorder="1" applyAlignment="1">
      <alignment horizontal="center"/>
    </xf>
    <xf numFmtId="10" fontId="1" fillId="0" borderId="26" xfId="0" applyNumberFormat="1" applyFont="1" applyBorder="1" applyAlignment="1">
      <alignment horizontal="center"/>
    </xf>
    <xf numFmtId="0" fontId="1" fillId="2" borderId="26" xfId="0" applyFont="1" applyFill="1" applyBorder="1"/>
    <xf numFmtId="49" fontId="1" fillId="0" borderId="0" xfId="0" applyNumberFormat="1" applyFont="1"/>
    <xf numFmtId="10" fontId="1" fillId="0" borderId="0" xfId="0" applyNumberFormat="1" applyFont="1"/>
    <xf numFmtId="0" fontId="1" fillId="0" borderId="30" xfId="0" applyFont="1" applyBorder="1" applyAlignment="1">
      <alignment horizontal="center"/>
    </xf>
    <xf numFmtId="10" fontId="1" fillId="0" borderId="22" xfId="0" applyNumberFormat="1" applyFont="1" applyBorder="1" applyAlignment="1">
      <alignment horizontal="center"/>
    </xf>
    <xf numFmtId="49" fontId="2" fillId="7" borderId="28" xfId="0" applyNumberFormat="1" applyFont="1" applyFill="1" applyBorder="1" applyAlignment="1">
      <alignment horizontal="left" vertical="center" wrapText="1"/>
    </xf>
    <xf numFmtId="2" fontId="2" fillId="7" borderId="28" xfId="0" applyNumberFormat="1" applyFont="1" applyFill="1" applyBorder="1" applyAlignment="1">
      <alignment horizontal="left" vertical="center" wrapText="1"/>
    </xf>
    <xf numFmtId="2" fontId="2" fillId="8" borderId="23" xfId="0" applyNumberFormat="1" applyFont="1" applyFill="1" applyBorder="1" applyAlignment="1">
      <alignment horizontal="left" vertical="center" wrapText="1"/>
    </xf>
    <xf numFmtId="2" fontId="2" fillId="8" borderId="24" xfId="0" applyNumberFormat="1" applyFont="1" applyFill="1" applyBorder="1" applyAlignment="1">
      <alignment horizontal="center" vertical="center" wrapText="1"/>
    </xf>
    <xf numFmtId="49" fontId="2" fillId="8" borderId="24" xfId="0" applyNumberFormat="1" applyFont="1" applyFill="1" applyBorder="1" applyAlignment="1">
      <alignment horizontal="center" vertical="center" wrapText="1"/>
    </xf>
    <xf numFmtId="2" fontId="2" fillId="8" borderId="24" xfId="0" applyNumberFormat="1" applyFont="1" applyFill="1" applyBorder="1" applyAlignment="1">
      <alignment vertical="center" wrapText="1"/>
    </xf>
    <xf numFmtId="2" fontId="2" fillId="8" borderId="24" xfId="0" applyNumberFormat="1" applyFont="1" applyFill="1" applyBorder="1" applyAlignment="1">
      <alignment horizontal="right" vertical="center" wrapText="1"/>
    </xf>
    <xf numFmtId="166" fontId="1" fillId="8" borderId="24" xfId="0" applyNumberFormat="1" applyFont="1" applyFill="1" applyBorder="1" applyAlignment="1">
      <alignment horizontal="right" vertical="center" wrapText="1"/>
    </xf>
    <xf numFmtId="167" fontId="1" fillId="0" borderId="22" xfId="0" applyNumberFormat="1" applyFont="1" applyBorder="1" applyAlignment="1">
      <alignment horizontal="center" vertical="center"/>
    </xf>
    <xf numFmtId="49" fontId="1" fillId="9" borderId="26" xfId="0" applyNumberFormat="1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166" fontId="1" fillId="0" borderId="21" xfId="0" applyNumberFormat="1" applyFont="1" applyBorder="1" applyAlignment="1">
      <alignment horizontal="center" vertical="center"/>
    </xf>
    <xf numFmtId="166" fontId="1" fillId="0" borderId="26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2" fontId="2" fillId="8" borderId="23" xfId="0" applyNumberFormat="1" applyFont="1" applyFill="1" applyBorder="1" applyAlignment="1">
      <alignment vertical="center" wrapText="1"/>
    </xf>
    <xf numFmtId="0" fontId="1" fillId="0" borderId="22" xfId="0" applyFont="1" applyBorder="1" applyAlignment="1">
      <alignment horizontal="left" vertical="center"/>
    </xf>
    <xf numFmtId="49" fontId="1" fillId="9" borderId="2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 wrapText="1"/>
    </xf>
    <xf numFmtId="166" fontId="1" fillId="0" borderId="22" xfId="0" applyNumberFormat="1" applyFont="1" applyBorder="1" applyAlignment="1">
      <alignment horizontal="right" vertical="center"/>
    </xf>
    <xf numFmtId="166" fontId="1" fillId="5" borderId="22" xfId="0" applyNumberFormat="1" applyFont="1" applyFill="1" applyBorder="1" applyAlignment="1">
      <alignment horizontal="right" vertical="center"/>
    </xf>
    <xf numFmtId="49" fontId="1" fillId="0" borderId="22" xfId="0" applyNumberFormat="1" applyFont="1" applyBorder="1" applyAlignment="1">
      <alignment horizontal="center" vertical="center"/>
    </xf>
    <xf numFmtId="168" fontId="1" fillId="0" borderId="22" xfId="0" applyNumberFormat="1" applyFont="1" applyBorder="1" applyAlignment="1">
      <alignment horizontal="left" vertical="center"/>
    </xf>
    <xf numFmtId="0" fontId="1" fillId="0" borderId="26" xfId="0" applyFont="1" applyBorder="1" applyAlignment="1">
      <alignment horizontal="center" wrapText="1"/>
    </xf>
    <xf numFmtId="0" fontId="1" fillId="0" borderId="33" xfId="0" applyFont="1" applyBorder="1" applyAlignment="1">
      <alignment horizontal="left" vertical="center"/>
    </xf>
    <xf numFmtId="49" fontId="2" fillId="0" borderId="33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 wrapText="1"/>
    </xf>
    <xf numFmtId="166" fontId="1" fillId="0" borderId="33" xfId="0" applyNumberFormat="1" applyFont="1" applyBorder="1" applyAlignment="1">
      <alignment horizontal="right" vertical="center"/>
    </xf>
    <xf numFmtId="168" fontId="1" fillId="0" borderId="30" xfId="0" applyNumberFormat="1" applyFont="1" applyBorder="1" applyAlignment="1">
      <alignment horizontal="left" vertical="center"/>
    </xf>
    <xf numFmtId="49" fontId="1" fillId="0" borderId="30" xfId="0" applyNumberFormat="1" applyFont="1" applyBorder="1" applyAlignment="1">
      <alignment horizontal="center" vertical="center"/>
    </xf>
    <xf numFmtId="166" fontId="1" fillId="0" borderId="30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49" fontId="1" fillId="9" borderId="30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left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166" fontId="1" fillId="0" borderId="26" xfId="0" applyNumberFormat="1" applyFont="1" applyBorder="1" applyAlignment="1">
      <alignment horizontal="right" vertical="center"/>
    </xf>
    <xf numFmtId="166" fontId="1" fillId="0" borderId="26" xfId="0" applyNumberFormat="1" applyFont="1" applyBorder="1" applyAlignment="1">
      <alignment horizontal="right" vertical="center" wrapText="1"/>
    </xf>
    <xf numFmtId="4" fontId="1" fillId="0" borderId="26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166" fontId="1" fillId="5" borderId="26" xfId="0" applyNumberFormat="1" applyFont="1" applyFill="1" applyBorder="1" applyAlignment="1">
      <alignment horizontal="right" vertical="center" wrapText="1"/>
    </xf>
    <xf numFmtId="2" fontId="2" fillId="8" borderId="19" xfId="0" applyNumberFormat="1" applyFont="1" applyFill="1" applyBorder="1" applyAlignment="1">
      <alignment horizontal="left" vertical="center" wrapText="1"/>
    </xf>
    <xf numFmtId="2" fontId="2" fillId="8" borderId="20" xfId="0" applyNumberFormat="1" applyFont="1" applyFill="1" applyBorder="1" applyAlignment="1">
      <alignment vertical="center" wrapText="1"/>
    </xf>
    <xf numFmtId="49" fontId="2" fillId="8" borderId="20" xfId="0" applyNumberFormat="1" applyFont="1" applyFill="1" applyBorder="1" applyAlignment="1">
      <alignment horizontal="center" vertical="center" wrapText="1"/>
    </xf>
    <xf numFmtId="2" fontId="2" fillId="8" borderId="20" xfId="0" applyNumberFormat="1" applyFont="1" applyFill="1" applyBorder="1" applyAlignment="1">
      <alignment horizontal="center" vertical="center" wrapText="1"/>
    </xf>
    <xf numFmtId="166" fontId="1" fillId="8" borderId="20" xfId="0" applyNumberFormat="1" applyFont="1" applyFill="1" applyBorder="1" applyAlignment="1">
      <alignment horizontal="right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166" fontId="1" fillId="0" borderId="26" xfId="0" applyNumberFormat="1" applyFont="1" applyBorder="1" applyAlignment="1">
      <alignment vertical="center"/>
    </xf>
    <xf numFmtId="0" fontId="2" fillId="0" borderId="3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/>
    </xf>
    <xf numFmtId="2" fontId="2" fillId="8" borderId="24" xfId="0" applyNumberFormat="1" applyFont="1" applyFill="1" applyBorder="1" applyAlignment="1">
      <alignment horizontal="left" vertical="center" wrapText="1"/>
    </xf>
    <xf numFmtId="166" fontId="1" fillId="0" borderId="22" xfId="0" applyNumberFormat="1" applyFont="1" applyBorder="1" applyAlignment="1">
      <alignment horizontal="right" vertical="center" wrapText="1"/>
    </xf>
    <xf numFmtId="166" fontId="1" fillId="5" borderId="22" xfId="0" applyNumberFormat="1" applyFont="1" applyFill="1" applyBorder="1" applyAlignment="1">
      <alignment horizontal="right" vertical="center" wrapText="1"/>
    </xf>
    <xf numFmtId="167" fontId="2" fillId="5" borderId="26" xfId="0" applyNumberFormat="1" applyFont="1" applyFill="1" applyBorder="1" applyAlignment="1">
      <alignment horizontal="left" vertical="center" wrapText="1"/>
    </xf>
    <xf numFmtId="2" fontId="1" fillId="0" borderId="25" xfId="0" applyNumberFormat="1" applyFont="1" applyBorder="1" applyAlignment="1">
      <alignment horizontal="center" vertical="center" wrapText="1"/>
    </xf>
    <xf numFmtId="49" fontId="1" fillId="9" borderId="33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166" fontId="1" fillId="5" borderId="33" xfId="0" applyNumberFormat="1" applyFont="1" applyFill="1" applyBorder="1" applyAlignment="1">
      <alignment horizontal="right" vertical="center" wrapText="1"/>
    </xf>
    <xf numFmtId="0" fontId="1" fillId="0" borderId="26" xfId="0" applyFont="1" applyBorder="1" applyAlignment="1">
      <alignment horizontal="left" vertical="center"/>
    </xf>
    <xf numFmtId="0" fontId="1" fillId="0" borderId="24" xfId="0" applyFont="1" applyBorder="1" applyAlignment="1">
      <alignment horizontal="center" wrapText="1"/>
    </xf>
    <xf numFmtId="167" fontId="1" fillId="5" borderId="26" xfId="0" applyNumberFormat="1" applyFont="1" applyFill="1" applyBorder="1" applyAlignment="1">
      <alignment horizontal="left" vertical="center" wrapText="1"/>
    </xf>
    <xf numFmtId="49" fontId="1" fillId="9" borderId="22" xfId="0" applyNumberFormat="1" applyFont="1" applyFill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center" vertical="center"/>
    </xf>
    <xf numFmtId="166" fontId="1" fillId="0" borderId="21" xfId="0" applyNumberFormat="1" applyFont="1" applyBorder="1" applyAlignment="1">
      <alignment horizontal="right" vertical="center"/>
    </xf>
    <xf numFmtId="49" fontId="2" fillId="0" borderId="32" xfId="0" applyNumberFormat="1" applyFon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 wrapText="1"/>
    </xf>
    <xf numFmtId="49" fontId="1" fillId="9" borderId="26" xfId="0" applyNumberFormat="1" applyFont="1" applyFill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/>
    </xf>
    <xf numFmtId="2" fontId="1" fillId="0" borderId="29" xfId="0" applyNumberFormat="1" applyFont="1" applyBorder="1" applyAlignment="1">
      <alignment horizontal="center" vertical="center" wrapText="1"/>
    </xf>
    <xf numFmtId="2" fontId="1" fillId="0" borderId="32" xfId="0" applyNumberFormat="1" applyFont="1" applyBorder="1" applyAlignment="1">
      <alignment horizontal="center" vertical="center"/>
    </xf>
    <xf numFmtId="166" fontId="1" fillId="0" borderId="32" xfId="0" applyNumberFormat="1" applyFont="1" applyBorder="1" applyAlignment="1">
      <alignment horizontal="right" vertical="center"/>
    </xf>
    <xf numFmtId="166" fontId="1" fillId="0" borderId="29" xfId="0" applyNumberFormat="1" applyFont="1" applyBorder="1" applyAlignment="1">
      <alignment horizontal="right" vertical="center"/>
    </xf>
    <xf numFmtId="2" fontId="1" fillId="0" borderId="29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10" fontId="1" fillId="0" borderId="21" xfId="0" applyNumberFormat="1" applyFont="1" applyBorder="1" applyAlignment="1">
      <alignment horizontal="center"/>
    </xf>
    <xf numFmtId="166" fontId="2" fillId="7" borderId="29" xfId="0" applyNumberFormat="1" applyFont="1" applyFill="1" applyBorder="1" applyAlignment="1">
      <alignment horizontal="right" vertical="center" wrapText="1"/>
    </xf>
    <xf numFmtId="169" fontId="2" fillId="8" borderId="24" xfId="0" applyNumberFormat="1" applyFont="1" applyFill="1" applyBorder="1" applyAlignment="1">
      <alignment vertical="center" wrapText="1"/>
    </xf>
    <xf numFmtId="166" fontId="2" fillId="8" borderId="25" xfId="0" applyNumberFormat="1" applyFont="1" applyFill="1" applyBorder="1" applyAlignment="1">
      <alignment horizontal="right" vertical="center" wrapText="1"/>
    </xf>
    <xf numFmtId="166" fontId="1" fillId="0" borderId="19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6" fontId="2" fillId="8" borderId="26" xfId="0" applyNumberFormat="1" applyFont="1" applyFill="1" applyBorder="1" applyAlignment="1">
      <alignment horizontal="right" vertical="center" wrapText="1"/>
    </xf>
    <xf numFmtId="0" fontId="0" fillId="0" borderId="0" xfId="0" applyFont="1"/>
    <xf numFmtId="166" fontId="1" fillId="0" borderId="19" xfId="0" applyNumberFormat="1" applyFont="1" applyBorder="1" applyAlignment="1">
      <alignment vertical="center"/>
    </xf>
    <xf numFmtId="166" fontId="1" fillId="0" borderId="31" xfId="0" applyNumberFormat="1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4" fontId="2" fillId="8" borderId="26" xfId="0" applyNumberFormat="1" applyFont="1" applyFill="1" applyBorder="1" applyAlignment="1">
      <alignment horizontal="right" vertical="center" wrapText="1"/>
    </xf>
    <xf numFmtId="2" fontId="1" fillId="10" borderId="26" xfId="0" applyNumberFormat="1" applyFont="1" applyFill="1" applyBorder="1" applyAlignment="1">
      <alignment vertical="center"/>
    </xf>
    <xf numFmtId="49" fontId="2" fillId="5" borderId="26" xfId="0" applyNumberFormat="1" applyFont="1" applyFill="1" applyBorder="1" applyAlignment="1">
      <alignment horizontal="center" vertical="center" wrapText="1"/>
    </xf>
    <xf numFmtId="2" fontId="1" fillId="5" borderId="26" xfId="0" applyNumberFormat="1" applyFont="1" applyFill="1" applyBorder="1" applyAlignment="1">
      <alignment horizontal="center" vertical="center" wrapText="1"/>
    </xf>
    <xf numFmtId="168" fontId="1" fillId="0" borderId="26" xfId="0" applyNumberFormat="1" applyFont="1" applyBorder="1" applyAlignment="1">
      <alignment horizontal="left" vertical="center"/>
    </xf>
    <xf numFmtId="166" fontId="1" fillId="5" borderId="30" xfId="0" applyNumberFormat="1" applyFont="1" applyFill="1" applyBorder="1" applyAlignment="1">
      <alignment horizontal="right" vertical="center" wrapText="1"/>
    </xf>
    <xf numFmtId="49" fontId="1" fillId="0" borderId="25" xfId="0" applyNumberFormat="1" applyFont="1" applyBorder="1" applyAlignment="1">
      <alignment horizontal="center" vertical="center"/>
    </xf>
    <xf numFmtId="166" fontId="1" fillId="10" borderId="25" xfId="0" applyNumberFormat="1" applyFont="1" applyFill="1" applyBorder="1" applyAlignment="1">
      <alignment horizontal="right" vertical="center"/>
    </xf>
    <xf numFmtId="167" fontId="1" fillId="0" borderId="26" xfId="0" applyNumberFormat="1" applyFont="1" applyBorder="1" applyAlignment="1">
      <alignment horizontal="left" vertical="center"/>
    </xf>
    <xf numFmtId="49" fontId="1" fillId="9" borderId="26" xfId="0" applyNumberFormat="1" applyFont="1" applyFill="1" applyBorder="1" applyAlignment="1">
      <alignment horizontal="center"/>
    </xf>
    <xf numFmtId="49" fontId="1" fillId="9" borderId="22" xfId="0" applyNumberFormat="1" applyFont="1" applyFill="1" applyBorder="1" applyAlignment="1">
      <alignment horizontal="center"/>
    </xf>
    <xf numFmtId="49" fontId="1" fillId="0" borderId="21" xfId="0" applyNumberFormat="1" applyFont="1" applyBorder="1" applyAlignment="1">
      <alignment horizontal="center" vertical="center"/>
    </xf>
    <xf numFmtId="166" fontId="1" fillId="10" borderId="21" xfId="0" applyNumberFormat="1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center" vertical="center" wrapText="1"/>
    </xf>
    <xf numFmtId="49" fontId="1" fillId="5" borderId="0" xfId="0" applyNumberFormat="1" applyFont="1" applyFill="1" applyBorder="1" applyAlignment="1">
      <alignment vertical="center" wrapText="1"/>
    </xf>
    <xf numFmtId="166" fontId="1" fillId="5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170" fontId="1" fillId="0" borderId="0" xfId="0" applyNumberFormat="1" applyFont="1" applyAlignment="1">
      <alignment wrapText="1"/>
    </xf>
    <xf numFmtId="0" fontId="2" fillId="0" borderId="0" xfId="0" applyFont="1" applyAlignment="1">
      <alignment vertical="center" wrapText="1"/>
    </xf>
    <xf numFmtId="171" fontId="1" fillId="0" borderId="0" xfId="0" applyNumberFormat="1" applyFont="1"/>
    <xf numFmtId="0" fontId="2" fillId="0" borderId="28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/>
    <xf numFmtId="0" fontId="4" fillId="0" borderId="20" xfId="0" applyFont="1" applyBorder="1"/>
    <xf numFmtId="49" fontId="4" fillId="0" borderId="20" xfId="0" applyNumberFormat="1" applyFont="1" applyBorder="1"/>
    <xf numFmtId="166" fontId="1" fillId="0" borderId="22" xfId="0" applyNumberFormat="1" applyFont="1" applyBorder="1" applyAlignment="1">
      <alignment vertical="center"/>
    </xf>
    <xf numFmtId="166" fontId="1" fillId="5" borderId="0" xfId="0" applyNumberFormat="1" applyFont="1" applyFill="1" applyBorder="1" applyAlignment="1">
      <alignment vertical="center"/>
    </xf>
    <xf numFmtId="166" fontId="1" fillId="5" borderId="0" xfId="0" applyNumberFormat="1" applyFont="1" applyFill="1" applyBorder="1" applyAlignment="1">
      <alignment horizontal="right" vertical="center"/>
    </xf>
    <xf numFmtId="0" fontId="1" fillId="5" borderId="0" xfId="0" applyFont="1" applyFill="1" applyBorder="1"/>
    <xf numFmtId="172" fontId="1" fillId="7" borderId="26" xfId="0" applyNumberFormat="1" applyFont="1" applyFill="1" applyBorder="1" applyAlignment="1">
      <alignment horizontal="center" vertical="center" wrapText="1"/>
    </xf>
    <xf numFmtId="2" fontId="2" fillId="5" borderId="34" xfId="0" applyNumberFormat="1" applyFont="1" applyFill="1" applyBorder="1" applyAlignment="1">
      <alignment horizontal="center" vertical="center" wrapText="1"/>
    </xf>
    <xf numFmtId="172" fontId="2" fillId="5" borderId="35" xfId="0" applyNumberFormat="1" applyFont="1" applyFill="1" applyBorder="1" applyAlignment="1">
      <alignment horizontal="left" vertical="center" wrapText="1"/>
    </xf>
    <xf numFmtId="2" fontId="2" fillId="5" borderId="0" xfId="0" applyNumberFormat="1" applyFont="1" applyFill="1" applyBorder="1" applyAlignment="1">
      <alignment horizontal="right" vertical="center" wrapText="1"/>
    </xf>
    <xf numFmtId="166" fontId="1" fillId="5" borderId="0" xfId="0" applyNumberFormat="1" applyFont="1" applyFill="1" applyBorder="1" applyAlignment="1">
      <alignment horizontal="left" vertical="center" wrapText="1"/>
    </xf>
    <xf numFmtId="172" fontId="2" fillId="5" borderId="0" xfId="0" applyNumberFormat="1" applyFont="1" applyFill="1" applyBorder="1" applyAlignment="1">
      <alignment horizontal="right" vertical="center" wrapText="1"/>
    </xf>
    <xf numFmtId="0" fontId="2" fillId="0" borderId="23" xfId="0" applyFont="1" applyBorder="1" applyAlignment="1">
      <alignment horizontal="left" vertical="center"/>
    </xf>
    <xf numFmtId="0" fontId="3" fillId="0" borderId="25" xfId="0" applyFont="1" applyBorder="1"/>
    <xf numFmtId="0" fontId="2" fillId="0" borderId="23" xfId="0" applyFont="1" applyBorder="1" applyAlignment="1">
      <alignment horizontal="center" vertical="center"/>
    </xf>
    <xf numFmtId="0" fontId="3" fillId="0" borderId="24" xfId="0" applyFont="1" applyBorder="1"/>
    <xf numFmtId="0" fontId="1" fillId="0" borderId="23" xfId="0" applyFont="1" applyBorder="1" applyAlignment="1">
      <alignment horizontal="center" vertical="center"/>
    </xf>
    <xf numFmtId="2" fontId="2" fillId="7" borderId="27" xfId="0" applyNumberFormat="1" applyFont="1" applyFill="1" applyBorder="1" applyAlignment="1">
      <alignment horizontal="left" vertical="center" wrapText="1"/>
    </xf>
    <xf numFmtId="0" fontId="3" fillId="0" borderId="28" xfId="0" applyFont="1" applyBorder="1"/>
    <xf numFmtId="170" fontId="1" fillId="0" borderId="20" xfId="0" applyNumberFormat="1" applyFont="1" applyBorder="1" applyAlignment="1">
      <alignment horizontal="left"/>
    </xf>
    <xf numFmtId="0" fontId="3" fillId="0" borderId="20" xfId="0" applyFont="1" applyBorder="1"/>
    <xf numFmtId="0" fontId="1" fillId="0" borderId="20" xfId="0" applyFont="1" applyBorder="1" applyAlignment="1">
      <alignment horizontal="left"/>
    </xf>
    <xf numFmtId="0" fontId="2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8" fillId="0" borderId="0" xfId="0" applyFont="1" applyAlignment="1">
      <alignment vertical="top"/>
    </xf>
    <xf numFmtId="0" fontId="0" fillId="0" borderId="0" xfId="0" applyFont="1" applyAlignment="1"/>
    <xf numFmtId="0" fontId="2" fillId="0" borderId="0" xfId="0" applyFont="1" applyAlignment="1">
      <alignment horizontal="left" vertical="top"/>
    </xf>
    <xf numFmtId="0" fontId="4" fillId="0" borderId="0" xfId="0" applyFont="1"/>
    <xf numFmtId="0" fontId="2" fillId="6" borderId="30" xfId="0" applyFont="1" applyFill="1" applyBorder="1" applyAlignment="1">
      <alignment horizontal="center" vertical="center" wrapText="1"/>
    </xf>
    <xf numFmtId="0" fontId="3" fillId="0" borderId="22" xfId="0" applyFont="1" applyBorder="1"/>
    <xf numFmtId="49" fontId="2" fillId="6" borderId="30" xfId="0" applyNumberFormat="1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29" xfId="0" applyFont="1" applyBorder="1"/>
    <xf numFmtId="0" fontId="3" fillId="0" borderId="31" xfId="0" applyFont="1" applyBorder="1"/>
    <xf numFmtId="0" fontId="3" fillId="0" borderId="32" xfId="0" applyFont="1" applyBorder="1"/>
    <xf numFmtId="0" fontId="3" fillId="0" borderId="19" xfId="0" applyFont="1" applyBorder="1"/>
    <xf numFmtId="0" fontId="3" fillId="0" borderId="21" xfId="0" applyFont="1" applyBorder="1"/>
    <xf numFmtId="0" fontId="1" fillId="0" borderId="23" xfId="0" applyFont="1" applyBorder="1" applyAlignment="1">
      <alignment horizontal="center"/>
    </xf>
    <xf numFmtId="10" fontId="1" fillId="2" borderId="23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2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wrapText="1"/>
    </xf>
    <xf numFmtId="2" fontId="1" fillId="0" borderId="10" xfId="0" applyNumberFormat="1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164" fontId="1" fillId="0" borderId="15" xfId="0" applyNumberFormat="1" applyFont="1" applyBorder="1" applyAlignment="1">
      <alignment horizontal="right"/>
    </xf>
    <xf numFmtId="0" fontId="3" fillId="0" borderId="16" xfId="0" applyFont="1" applyBorder="1"/>
    <xf numFmtId="0" fontId="3" fillId="0" borderId="17" xfId="0" applyFont="1" applyBorder="1"/>
    <xf numFmtId="0" fontId="2" fillId="2" borderId="19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3" fillId="0" borderId="5" xfId="0" applyFont="1" applyBorder="1"/>
    <xf numFmtId="2" fontId="1" fillId="0" borderId="9" xfId="0" applyNumberFormat="1" applyFont="1" applyBorder="1" applyAlignment="1">
      <alignment horizontal="center" vertical="center"/>
    </xf>
    <xf numFmtId="0" fontId="3" fillId="0" borderId="14" xfId="0" applyFont="1" applyBorder="1"/>
    <xf numFmtId="0" fontId="1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43"/>
  <sheetViews>
    <sheetView showGridLines="0" view="pageBreakPreview" zoomScaleNormal="100" zoomScaleSheetLayoutView="100" workbookViewId="0">
      <selection activeCell="C2" sqref="C2:D2"/>
    </sheetView>
  </sheetViews>
  <sheetFormatPr defaultColWidth="12.5703125" defaultRowHeight="15" customHeight="1"/>
  <cols>
    <col min="1" max="1" width="5.42578125" customWidth="1"/>
    <col min="2" max="2" width="8.140625" customWidth="1"/>
    <col min="3" max="3" width="7.7109375" customWidth="1"/>
    <col min="4" max="4" width="69" customWidth="1"/>
    <col min="5" max="5" width="10.28515625" customWidth="1"/>
    <col min="6" max="6" width="11.7109375" customWidth="1"/>
    <col min="7" max="7" width="12.85546875" customWidth="1"/>
    <col min="8" max="8" width="9.140625" customWidth="1"/>
    <col min="9" max="9" width="13.28515625" customWidth="1"/>
    <col min="10" max="10" width="15.7109375" customWidth="1"/>
    <col min="11" max="12" width="11.42578125" customWidth="1"/>
    <col min="13" max="26" width="8" customWidth="1"/>
    <col min="27" max="30" width="12.7109375" customWidth="1"/>
  </cols>
  <sheetData>
    <row r="1" spans="1:30" ht="11.25" customHeight="1">
      <c r="A1" s="213" t="s">
        <v>0</v>
      </c>
      <c r="B1" s="214"/>
      <c r="C1" s="193" t="s">
        <v>1</v>
      </c>
      <c r="D1" s="194"/>
      <c r="E1" s="195" t="s">
        <v>2</v>
      </c>
      <c r="F1" s="196"/>
      <c r="G1" s="194"/>
      <c r="H1" s="195" t="s">
        <v>3</v>
      </c>
      <c r="I1" s="196"/>
      <c r="J1" s="194"/>
    </row>
    <row r="2" spans="1:30" ht="25.5" customHeight="1">
      <c r="A2" s="215"/>
      <c r="B2" s="216"/>
      <c r="C2" s="193" t="s">
        <v>4</v>
      </c>
      <c r="D2" s="194"/>
      <c r="E2" s="197" t="s">
        <v>5</v>
      </c>
      <c r="F2" s="196"/>
      <c r="G2" s="194"/>
      <c r="H2" s="39" t="s">
        <v>6</v>
      </c>
      <c r="I2" s="135" t="s">
        <v>7</v>
      </c>
      <c r="J2" s="39" t="s">
        <v>8</v>
      </c>
    </row>
    <row r="3" spans="1:30" ht="12.75" customHeight="1">
      <c r="A3" s="217"/>
      <c r="B3" s="218"/>
      <c r="C3" s="193" t="s">
        <v>9</v>
      </c>
      <c r="D3" s="194"/>
      <c r="E3" s="197"/>
      <c r="F3" s="196"/>
      <c r="G3" s="194"/>
      <c r="H3" s="40">
        <f>BDI!L24</f>
        <v>0.2079</v>
      </c>
      <c r="I3" s="136">
        <f>BDI!L66</f>
        <v>0</v>
      </c>
      <c r="J3" s="40">
        <f>BDI!L106</f>
        <v>0</v>
      </c>
    </row>
    <row r="4" spans="1:30" ht="15" customHeight="1">
      <c r="A4" s="209" t="s">
        <v>10</v>
      </c>
      <c r="B4" s="209" t="s">
        <v>11</v>
      </c>
      <c r="C4" s="211" t="s">
        <v>12</v>
      </c>
      <c r="D4" s="209" t="s">
        <v>13</v>
      </c>
      <c r="E4" s="209" t="s">
        <v>14</v>
      </c>
      <c r="F4" s="209" t="s">
        <v>15</v>
      </c>
      <c r="G4" s="209" t="s">
        <v>16</v>
      </c>
      <c r="H4" s="212" t="s">
        <v>17</v>
      </c>
      <c r="I4" s="209" t="s">
        <v>18</v>
      </c>
      <c r="J4" s="209" t="s">
        <v>19</v>
      </c>
    </row>
    <row r="5" spans="1:30" ht="33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</row>
    <row r="6" spans="1:30" ht="33" customHeight="1">
      <c r="A6" s="198" t="s">
        <v>20</v>
      </c>
      <c r="B6" s="199"/>
      <c r="C6" s="41"/>
      <c r="D6" s="42" t="s">
        <v>21</v>
      </c>
      <c r="E6" s="42"/>
      <c r="F6" s="42"/>
      <c r="G6" s="42"/>
      <c r="H6" s="42"/>
      <c r="I6" s="42"/>
      <c r="J6" s="137">
        <f>J7+J25+J28+J36+J41+J47+J53+J56+J81+J66</f>
        <v>79932.468138800003</v>
      </c>
    </row>
    <row r="7" spans="1:30" ht="13.5" customHeight="1">
      <c r="A7" s="43" t="s">
        <v>22</v>
      </c>
      <c r="B7" s="44"/>
      <c r="C7" s="45"/>
      <c r="D7" s="46" t="s">
        <v>23</v>
      </c>
      <c r="E7" s="44"/>
      <c r="F7" s="47"/>
      <c r="G7" s="48"/>
      <c r="H7" s="46"/>
      <c r="I7" s="138"/>
      <c r="J7" s="139">
        <f>SUM(J8:J24)</f>
        <v>23409.660800000001</v>
      </c>
    </row>
    <row r="8" spans="1:30" ht="14.25">
      <c r="A8" s="49">
        <v>45292</v>
      </c>
      <c r="B8" s="50" t="s">
        <v>24</v>
      </c>
      <c r="C8" s="51">
        <v>7258</v>
      </c>
      <c r="D8" s="52" t="s">
        <v>25</v>
      </c>
      <c r="E8" s="53" t="s">
        <v>26</v>
      </c>
      <c r="F8" s="54">
        <v>2624</v>
      </c>
      <c r="G8" s="55">
        <v>0.68</v>
      </c>
      <c r="H8" s="56" t="str">
        <f t="shared" ref="H8:H24" si="0">$H$2</f>
        <v>BDI 1</v>
      </c>
      <c r="I8" s="140">
        <f t="shared" ref="I8:I19" si="1">TRUNC(G8*(1+$H$3),2)</f>
        <v>0.82</v>
      </c>
      <c r="J8" s="92">
        <f t="shared" ref="J8:J24" si="2">I8*F8</f>
        <v>2151.6799999999998</v>
      </c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42"/>
      <c r="AD8" s="142"/>
    </row>
    <row r="9" spans="1:30" ht="14.25">
      <c r="A9" s="49">
        <v>45323</v>
      </c>
      <c r="B9" s="50" t="s">
        <v>24</v>
      </c>
      <c r="C9" s="57">
        <v>92479</v>
      </c>
      <c r="D9" s="58" t="s">
        <v>27</v>
      </c>
      <c r="E9" s="59" t="s">
        <v>28</v>
      </c>
      <c r="F9" s="54">
        <v>22</v>
      </c>
      <c r="G9" s="55">
        <v>68.540000000000006</v>
      </c>
      <c r="H9" s="56" t="str">
        <f t="shared" si="0"/>
        <v>BDI 1</v>
      </c>
      <c r="I9" s="140">
        <f t="shared" si="1"/>
        <v>82.78</v>
      </c>
      <c r="J9" s="92">
        <f t="shared" si="2"/>
        <v>1821.16</v>
      </c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2"/>
      <c r="AC9" s="142"/>
      <c r="AD9" s="142"/>
    </row>
    <row r="10" spans="1:30" ht="38.25">
      <c r="A10" s="49">
        <v>45352</v>
      </c>
      <c r="B10" s="50" t="s">
        <v>24</v>
      </c>
      <c r="C10" s="60">
        <v>92759</v>
      </c>
      <c r="D10" s="58" t="s">
        <v>29</v>
      </c>
      <c r="E10" s="59" t="s">
        <v>30</v>
      </c>
      <c r="F10" s="54">
        <v>34</v>
      </c>
      <c r="G10" s="55">
        <v>13.75</v>
      </c>
      <c r="H10" s="56" t="str">
        <f t="shared" si="0"/>
        <v>BDI 1</v>
      </c>
      <c r="I10" s="140">
        <f t="shared" si="1"/>
        <v>16.600000000000001</v>
      </c>
      <c r="J10" s="92">
        <f t="shared" si="2"/>
        <v>564.4</v>
      </c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2"/>
      <c r="AC10" s="142"/>
      <c r="AD10" s="142"/>
    </row>
    <row r="11" spans="1:30" ht="38.25">
      <c r="A11" s="49">
        <v>45383</v>
      </c>
      <c r="B11" s="50" t="s">
        <v>24</v>
      </c>
      <c r="C11" s="57">
        <v>92760</v>
      </c>
      <c r="D11" s="58" t="s">
        <v>31</v>
      </c>
      <c r="E11" s="59" t="s">
        <v>30</v>
      </c>
      <c r="F11" s="54">
        <v>5</v>
      </c>
      <c r="G11" s="55">
        <v>13.19</v>
      </c>
      <c r="H11" s="56" t="str">
        <f t="shared" si="0"/>
        <v>BDI 1</v>
      </c>
      <c r="I11" s="140">
        <f t="shared" si="1"/>
        <v>15.93</v>
      </c>
      <c r="J11" s="92">
        <f t="shared" si="2"/>
        <v>79.650000000000006</v>
      </c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2"/>
      <c r="AC11" s="142"/>
      <c r="AD11" s="142"/>
    </row>
    <row r="12" spans="1:30" ht="38.25">
      <c r="A12" s="49">
        <v>45413</v>
      </c>
      <c r="B12" s="50" t="s">
        <v>24</v>
      </c>
      <c r="C12" s="61">
        <v>92761</v>
      </c>
      <c r="D12" s="58" t="s">
        <v>32</v>
      </c>
      <c r="E12" s="59" t="s">
        <v>30</v>
      </c>
      <c r="F12" s="54">
        <v>78</v>
      </c>
      <c r="G12" s="55">
        <v>12.53</v>
      </c>
      <c r="H12" s="56" t="str">
        <f t="shared" si="0"/>
        <v>BDI 1</v>
      </c>
      <c r="I12" s="140">
        <f t="shared" si="1"/>
        <v>15.13</v>
      </c>
      <c r="J12" s="92">
        <f t="shared" si="2"/>
        <v>1180.1400000000001</v>
      </c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2"/>
      <c r="AC12" s="142"/>
      <c r="AD12" s="142"/>
    </row>
    <row r="13" spans="1:30" ht="38.25">
      <c r="A13" s="49">
        <v>45444</v>
      </c>
      <c r="B13" s="50" t="s">
        <v>24</v>
      </c>
      <c r="C13" s="62">
        <v>94971</v>
      </c>
      <c r="D13" s="52" t="s">
        <v>33</v>
      </c>
      <c r="E13" s="53" t="s">
        <v>34</v>
      </c>
      <c r="F13" s="54">
        <v>4.41</v>
      </c>
      <c r="G13" s="55">
        <v>490.86</v>
      </c>
      <c r="H13" s="56" t="str">
        <f t="shared" si="0"/>
        <v>BDI 1</v>
      </c>
      <c r="I13" s="140">
        <f t="shared" si="1"/>
        <v>592.9</v>
      </c>
      <c r="J13" s="92">
        <f t="shared" si="2"/>
        <v>2614.6889999999999</v>
      </c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2"/>
      <c r="AC13" s="142"/>
      <c r="AD13" s="142"/>
    </row>
    <row r="14" spans="1:30" ht="25.5">
      <c r="A14" s="49">
        <v>45474</v>
      </c>
      <c r="B14" s="50" t="s">
        <v>24</v>
      </c>
      <c r="C14" s="61">
        <v>96536</v>
      </c>
      <c r="D14" s="63" t="s">
        <v>35</v>
      </c>
      <c r="E14" s="59" t="s">
        <v>28</v>
      </c>
      <c r="F14" s="54">
        <v>26.6</v>
      </c>
      <c r="G14" s="55">
        <v>57.56</v>
      </c>
      <c r="H14" s="56" t="str">
        <f t="shared" si="0"/>
        <v>BDI 1</v>
      </c>
      <c r="I14" s="140">
        <f t="shared" si="1"/>
        <v>69.52</v>
      </c>
      <c r="J14" s="92">
        <f t="shared" si="2"/>
        <v>1849.232</v>
      </c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2"/>
      <c r="AC14" s="142"/>
      <c r="AD14" s="142"/>
    </row>
    <row r="15" spans="1:30" ht="25.5">
      <c r="A15" s="49">
        <v>45505</v>
      </c>
      <c r="B15" s="50" t="s">
        <v>24</v>
      </c>
      <c r="C15" s="64">
        <v>96543</v>
      </c>
      <c r="D15" s="63" t="s">
        <v>36</v>
      </c>
      <c r="E15" s="59" t="s">
        <v>30</v>
      </c>
      <c r="F15" s="54">
        <v>44</v>
      </c>
      <c r="G15" s="55">
        <v>18.89</v>
      </c>
      <c r="H15" s="56" t="str">
        <f t="shared" si="0"/>
        <v>BDI 1</v>
      </c>
      <c r="I15" s="140">
        <f t="shared" si="1"/>
        <v>22.81</v>
      </c>
      <c r="J15" s="92">
        <f t="shared" si="2"/>
        <v>1003.64</v>
      </c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2"/>
      <c r="AC15" s="142"/>
      <c r="AD15" s="142"/>
    </row>
    <row r="16" spans="1:30" ht="25.5">
      <c r="A16" s="49">
        <v>45566</v>
      </c>
      <c r="B16" s="50" t="s">
        <v>24</v>
      </c>
      <c r="C16" s="61">
        <v>96546</v>
      </c>
      <c r="D16" s="63" t="s">
        <v>37</v>
      </c>
      <c r="E16" s="59" t="s">
        <v>30</v>
      </c>
      <c r="F16" s="54">
        <v>130</v>
      </c>
      <c r="G16" s="55">
        <v>13.88</v>
      </c>
      <c r="H16" s="56" t="str">
        <f t="shared" si="0"/>
        <v>BDI 1</v>
      </c>
      <c r="I16" s="140">
        <f t="shared" si="1"/>
        <v>16.760000000000002</v>
      </c>
      <c r="J16" s="92">
        <f t="shared" si="2"/>
        <v>2178.8000000000002</v>
      </c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2"/>
      <c r="AC16" s="142"/>
      <c r="AD16" s="142"/>
    </row>
    <row r="17" spans="1:30" ht="25.5">
      <c r="A17" s="49">
        <v>45597</v>
      </c>
      <c r="B17" s="50" t="s">
        <v>24</v>
      </c>
      <c r="C17" s="61">
        <v>96617</v>
      </c>
      <c r="D17" s="63" t="s">
        <v>38</v>
      </c>
      <c r="E17" s="59" t="s">
        <v>28</v>
      </c>
      <c r="F17" s="54">
        <v>15.15</v>
      </c>
      <c r="G17" s="55">
        <v>18.329999999999998</v>
      </c>
      <c r="H17" s="56" t="str">
        <f t="shared" si="0"/>
        <v>BDI 1</v>
      </c>
      <c r="I17" s="140">
        <f t="shared" si="1"/>
        <v>22.14</v>
      </c>
      <c r="J17" s="92">
        <f t="shared" si="2"/>
        <v>335.42099999999999</v>
      </c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2"/>
      <c r="AC17" s="142"/>
      <c r="AD17" s="142"/>
    </row>
    <row r="18" spans="1:30" ht="25.5">
      <c r="A18" s="49">
        <v>45627</v>
      </c>
      <c r="B18" s="50" t="s">
        <v>24</v>
      </c>
      <c r="C18" s="61">
        <v>98557</v>
      </c>
      <c r="D18" s="63" t="s">
        <v>39</v>
      </c>
      <c r="E18" s="59" t="s">
        <v>28</v>
      </c>
      <c r="F18" s="54">
        <v>55.8</v>
      </c>
      <c r="G18" s="55">
        <v>48.92</v>
      </c>
      <c r="H18" s="56" t="str">
        <f t="shared" si="0"/>
        <v>BDI 1</v>
      </c>
      <c r="I18" s="140">
        <f t="shared" si="1"/>
        <v>59.09</v>
      </c>
      <c r="J18" s="92">
        <f t="shared" si="2"/>
        <v>3297.2220000000002</v>
      </c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2"/>
      <c r="AC18" s="142"/>
      <c r="AD18" s="142"/>
    </row>
    <row r="19" spans="1:30" ht="25.5">
      <c r="A19" s="65" t="s">
        <v>40</v>
      </c>
      <c r="B19" s="50" t="s">
        <v>24</v>
      </c>
      <c r="C19" s="61">
        <v>96526</v>
      </c>
      <c r="D19" s="63" t="s">
        <v>41</v>
      </c>
      <c r="E19" s="59" t="s">
        <v>34</v>
      </c>
      <c r="F19" s="54">
        <v>8</v>
      </c>
      <c r="G19" s="55">
        <v>185.13</v>
      </c>
      <c r="H19" s="56" t="str">
        <f t="shared" si="0"/>
        <v>BDI 1</v>
      </c>
      <c r="I19" s="140">
        <f t="shared" si="1"/>
        <v>223.61</v>
      </c>
      <c r="J19" s="92">
        <f t="shared" si="2"/>
        <v>1788.88</v>
      </c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2"/>
      <c r="AC19" s="142"/>
      <c r="AD19" s="142"/>
    </row>
    <row r="20" spans="1:30" ht="25.5">
      <c r="A20" s="65" t="s">
        <v>42</v>
      </c>
      <c r="B20" s="50" t="s">
        <v>24</v>
      </c>
      <c r="C20" s="61" t="s">
        <v>43</v>
      </c>
      <c r="D20" s="63" t="s">
        <v>44</v>
      </c>
      <c r="E20" s="59" t="s">
        <v>45</v>
      </c>
      <c r="F20" s="54">
        <f>(31.92+2.5+4+3.26)*2.5*0.1</f>
        <v>10.42</v>
      </c>
      <c r="G20" s="55">
        <v>52.61</v>
      </c>
      <c r="H20" s="56" t="str">
        <f t="shared" si="0"/>
        <v>BDI 1</v>
      </c>
      <c r="I20" s="140">
        <f t="shared" ref="I20:I22" si="3">TRUNC(G20*(1+$H$3),2)</f>
        <v>63.54</v>
      </c>
      <c r="J20" s="92">
        <f t="shared" si="2"/>
        <v>662.08680000000004</v>
      </c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2"/>
      <c r="AC20" s="142"/>
      <c r="AD20" s="142"/>
    </row>
    <row r="21" spans="1:30" ht="25.5">
      <c r="A21" s="65" t="s">
        <v>46</v>
      </c>
      <c r="B21" s="50" t="s">
        <v>24</v>
      </c>
      <c r="C21" s="61" t="s">
        <v>47</v>
      </c>
      <c r="D21" s="63" t="s">
        <v>48</v>
      </c>
      <c r="E21" s="59" t="s">
        <v>49</v>
      </c>
      <c r="F21" s="54">
        <v>45</v>
      </c>
      <c r="G21" s="55">
        <v>3.27</v>
      </c>
      <c r="H21" s="56" t="str">
        <f t="shared" si="0"/>
        <v>BDI 1</v>
      </c>
      <c r="I21" s="140">
        <f t="shared" si="3"/>
        <v>3.94</v>
      </c>
      <c r="J21" s="92">
        <f t="shared" si="2"/>
        <v>177.3</v>
      </c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2"/>
      <c r="AC21" s="142"/>
      <c r="AD21" s="142"/>
    </row>
    <row r="22" spans="1:30" ht="25.5">
      <c r="A22" s="65" t="s">
        <v>50</v>
      </c>
      <c r="B22" s="50" t="s">
        <v>24</v>
      </c>
      <c r="C22" s="61" t="s">
        <v>51</v>
      </c>
      <c r="D22" s="63" t="s">
        <v>52</v>
      </c>
      <c r="E22" s="59" t="s">
        <v>49</v>
      </c>
      <c r="F22" s="54">
        <v>45</v>
      </c>
      <c r="G22" s="55">
        <v>7.06</v>
      </c>
      <c r="H22" s="56" t="str">
        <f t="shared" si="0"/>
        <v>BDI 1</v>
      </c>
      <c r="I22" s="140">
        <f t="shared" si="3"/>
        <v>8.52</v>
      </c>
      <c r="J22" s="92">
        <f t="shared" si="2"/>
        <v>383.4</v>
      </c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2"/>
      <c r="AC22" s="142"/>
      <c r="AD22" s="142"/>
    </row>
    <row r="23" spans="1:30" ht="25.5">
      <c r="A23" s="65" t="s">
        <v>53</v>
      </c>
      <c r="B23" s="50" t="s">
        <v>24</v>
      </c>
      <c r="C23" s="66" t="s">
        <v>54</v>
      </c>
      <c r="D23" s="67" t="s">
        <v>55</v>
      </c>
      <c r="E23" s="56" t="s">
        <v>49</v>
      </c>
      <c r="F23" s="55">
        <v>1.2</v>
      </c>
      <c r="G23" s="55">
        <v>890.43</v>
      </c>
      <c r="H23" s="56" t="str">
        <f t="shared" si="0"/>
        <v>BDI 1</v>
      </c>
      <c r="I23" s="140">
        <f t="shared" ref="I23:I24" si="4">TRUNC(G23*(1+$H$3),2)</f>
        <v>1075.55</v>
      </c>
      <c r="J23" s="92">
        <f t="shared" si="2"/>
        <v>1290.6600000000001</v>
      </c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</row>
    <row r="24" spans="1:30" ht="25.5">
      <c r="A24" s="65" t="s">
        <v>56</v>
      </c>
      <c r="B24" s="50" t="s">
        <v>24</v>
      </c>
      <c r="C24" s="68" t="s">
        <v>57</v>
      </c>
      <c r="D24" s="67" t="s">
        <v>58</v>
      </c>
      <c r="E24" s="56" t="s">
        <v>59</v>
      </c>
      <c r="F24" s="55">
        <f>0.75*4*5</f>
        <v>15</v>
      </c>
      <c r="G24" s="55">
        <v>112.12</v>
      </c>
      <c r="H24" s="56" t="str">
        <f t="shared" si="0"/>
        <v>BDI 1</v>
      </c>
      <c r="I24" s="140">
        <f t="shared" si="4"/>
        <v>135.41999999999999</v>
      </c>
      <c r="J24" s="92">
        <f t="shared" si="2"/>
        <v>2031.3</v>
      </c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</row>
    <row r="25" spans="1:30" ht="12.75" customHeight="1">
      <c r="A25" s="43" t="s">
        <v>60</v>
      </c>
      <c r="B25" s="46"/>
      <c r="C25" s="45"/>
      <c r="D25" s="69" t="s">
        <v>61</v>
      </c>
      <c r="E25" s="46"/>
      <c r="F25" s="46"/>
      <c r="G25" s="46"/>
      <c r="H25" s="46"/>
      <c r="I25" s="46"/>
      <c r="J25" s="143">
        <f>SUM(J26:J27)</f>
        <v>8956.44</v>
      </c>
      <c r="K25" s="144"/>
      <c r="L25" s="144"/>
      <c r="M25" s="1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</row>
    <row r="26" spans="1:30" ht="38.25">
      <c r="A26" s="70" t="s">
        <v>62</v>
      </c>
      <c r="B26" s="71" t="s">
        <v>24</v>
      </c>
      <c r="C26" s="72" t="s">
        <v>63</v>
      </c>
      <c r="D26" s="73" t="s">
        <v>64</v>
      </c>
      <c r="E26" s="56" t="s">
        <v>49</v>
      </c>
      <c r="F26" s="74">
        <v>138</v>
      </c>
      <c r="G26" s="75">
        <v>52.61</v>
      </c>
      <c r="H26" s="76" t="str">
        <f t="shared" ref="H26:H27" si="5">$H$2</f>
        <v>BDI 1</v>
      </c>
      <c r="I26" s="145">
        <f t="shared" ref="I26:I27" si="6">TRUNC(G26*(1+$H$3),2)</f>
        <v>63.54</v>
      </c>
      <c r="J26" s="92">
        <f t="shared" ref="J26:J27" si="7">I26*F26</f>
        <v>8768.52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25.5">
      <c r="A27" s="77">
        <v>45324</v>
      </c>
      <c r="B27" s="71" t="s">
        <v>65</v>
      </c>
      <c r="C27" s="72" t="s">
        <v>66</v>
      </c>
      <c r="D27" s="73" t="s">
        <v>67</v>
      </c>
      <c r="E27" s="56" t="s">
        <v>68</v>
      </c>
      <c r="F27" s="74">
        <v>8</v>
      </c>
      <c r="G27" s="75">
        <v>19.45</v>
      </c>
      <c r="H27" s="76" t="str">
        <f t="shared" si="5"/>
        <v>BDI 1</v>
      </c>
      <c r="I27" s="145">
        <f t="shared" si="6"/>
        <v>23.49</v>
      </c>
      <c r="J27" s="92">
        <f t="shared" si="7"/>
        <v>187.92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12.75" customHeight="1">
      <c r="A28" s="43" t="s">
        <v>69</v>
      </c>
      <c r="B28" s="46"/>
      <c r="C28" s="45"/>
      <c r="D28" s="69" t="s">
        <v>70</v>
      </c>
      <c r="E28" s="44"/>
      <c r="F28" s="48"/>
      <c r="G28" s="48"/>
      <c r="H28" s="44"/>
      <c r="I28" s="44"/>
      <c r="J28" s="143">
        <f>SUM(J29:J35)</f>
        <v>10642.6266</v>
      </c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</row>
    <row r="29" spans="1:30" ht="51">
      <c r="A29" s="70" t="s">
        <v>71</v>
      </c>
      <c r="B29" s="71" t="s">
        <v>24</v>
      </c>
      <c r="C29" s="72" t="s">
        <v>72</v>
      </c>
      <c r="D29" s="78" t="s">
        <v>73</v>
      </c>
      <c r="E29" s="56" t="s">
        <v>49</v>
      </c>
      <c r="F29" s="74">
        <v>41.2</v>
      </c>
      <c r="G29" s="74">
        <v>51.81</v>
      </c>
      <c r="H29" s="76" t="str">
        <f t="shared" ref="H29:H35" si="8">$H$2</f>
        <v>BDI 1</v>
      </c>
      <c r="I29" s="145">
        <f t="shared" ref="I29:I35" si="9">TRUNC(G29*(1+$H$3),2)</f>
        <v>62.58</v>
      </c>
      <c r="J29" s="92">
        <f t="shared" ref="J29:J35" si="10">I29*F29</f>
        <v>2578.2959999999998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51">
      <c r="A30" s="79" t="s">
        <v>74</v>
      </c>
      <c r="B30" s="71" t="s">
        <v>24</v>
      </c>
      <c r="C30" s="80" t="s">
        <v>75</v>
      </c>
      <c r="D30" s="81" t="s">
        <v>76</v>
      </c>
      <c r="E30" s="56" t="s">
        <v>49</v>
      </c>
      <c r="F30" s="82">
        <v>41.2</v>
      </c>
      <c r="G30" s="82">
        <v>15.54</v>
      </c>
      <c r="H30" s="76" t="str">
        <f t="shared" si="8"/>
        <v>BDI 1</v>
      </c>
      <c r="I30" s="145">
        <f t="shared" si="9"/>
        <v>18.77</v>
      </c>
      <c r="J30" s="92">
        <f t="shared" si="10"/>
        <v>773.32399999999996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38.25">
      <c r="A31" s="83">
        <v>45354</v>
      </c>
      <c r="B31" s="71" t="s">
        <v>24</v>
      </c>
      <c r="C31" s="66" t="s">
        <v>77</v>
      </c>
      <c r="D31" s="78" t="s">
        <v>78</v>
      </c>
      <c r="E31" s="84" t="s">
        <v>79</v>
      </c>
      <c r="F31" s="85">
        <v>11.66</v>
      </c>
      <c r="G31" s="85">
        <v>96.51</v>
      </c>
      <c r="H31" s="76" t="str">
        <f t="shared" si="8"/>
        <v>BDI 1</v>
      </c>
      <c r="I31" s="145">
        <f t="shared" si="9"/>
        <v>116.57</v>
      </c>
      <c r="J31" s="92">
        <f t="shared" si="10"/>
        <v>1359.2062000000001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25.5">
      <c r="A32" s="86" t="s">
        <v>80</v>
      </c>
      <c r="B32" s="71" t="s">
        <v>24</v>
      </c>
      <c r="C32" s="66" t="s">
        <v>81</v>
      </c>
      <c r="D32" s="78" t="s">
        <v>82</v>
      </c>
      <c r="E32" s="84" t="s">
        <v>79</v>
      </c>
      <c r="F32" s="85">
        <f>11.66+10</f>
        <v>21.66</v>
      </c>
      <c r="G32" s="85">
        <v>65.25</v>
      </c>
      <c r="H32" s="76" t="str">
        <f t="shared" si="8"/>
        <v>BDI 1</v>
      </c>
      <c r="I32" s="145">
        <f t="shared" si="9"/>
        <v>78.81</v>
      </c>
      <c r="J32" s="92">
        <f t="shared" si="10"/>
        <v>1707.0246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38.25">
      <c r="A33" s="86" t="s">
        <v>83</v>
      </c>
      <c r="B33" s="71" t="s">
        <v>24</v>
      </c>
      <c r="C33" s="66" t="s">
        <v>84</v>
      </c>
      <c r="D33" s="78" t="s">
        <v>85</v>
      </c>
      <c r="E33" s="84" t="s">
        <v>79</v>
      </c>
      <c r="F33" s="85">
        <v>10.46</v>
      </c>
      <c r="G33" s="85">
        <v>64.77</v>
      </c>
      <c r="H33" s="76" t="str">
        <f t="shared" si="8"/>
        <v>BDI 1</v>
      </c>
      <c r="I33" s="145">
        <f t="shared" si="9"/>
        <v>78.23</v>
      </c>
      <c r="J33" s="92">
        <f t="shared" si="10"/>
        <v>818.28579999999999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2.75">
      <c r="A34" s="83">
        <v>45446</v>
      </c>
      <c r="B34" s="71" t="s">
        <v>24</v>
      </c>
      <c r="C34" s="66" t="s">
        <v>86</v>
      </c>
      <c r="D34" s="78" t="s">
        <v>87</v>
      </c>
      <c r="E34" s="84" t="s">
        <v>79</v>
      </c>
      <c r="F34" s="85">
        <v>51.3</v>
      </c>
      <c r="G34" s="85">
        <v>2.94</v>
      </c>
      <c r="H34" s="76" t="str">
        <f t="shared" si="8"/>
        <v>BDI 1</v>
      </c>
      <c r="I34" s="145">
        <f t="shared" si="9"/>
        <v>3.55</v>
      </c>
      <c r="J34" s="92">
        <f t="shared" si="10"/>
        <v>182.11500000000001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27.75" customHeight="1">
      <c r="A35" s="83">
        <v>45476</v>
      </c>
      <c r="B35" s="71" t="s">
        <v>24</v>
      </c>
      <c r="C35" s="68" t="s">
        <v>88</v>
      </c>
      <c r="D35" s="87" t="s">
        <v>89</v>
      </c>
      <c r="E35" s="32" t="s">
        <v>49</v>
      </c>
      <c r="F35" s="85">
        <v>36.85</v>
      </c>
      <c r="G35" s="85">
        <v>72.44</v>
      </c>
      <c r="H35" s="84" t="str">
        <f t="shared" si="8"/>
        <v>BDI 1</v>
      </c>
      <c r="I35" s="146">
        <f t="shared" si="9"/>
        <v>87.5</v>
      </c>
      <c r="J35" s="85">
        <f t="shared" si="10"/>
        <v>3224.375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3.5" customHeight="1">
      <c r="A36" s="43" t="s">
        <v>90</v>
      </c>
      <c r="B36" s="46"/>
      <c r="C36" s="45"/>
      <c r="D36" s="46" t="s">
        <v>91</v>
      </c>
      <c r="E36" s="44"/>
      <c r="F36" s="48"/>
      <c r="G36" s="48"/>
      <c r="H36" s="44"/>
      <c r="I36" s="44"/>
      <c r="J36" s="143">
        <f>SUM(J37:J40)</f>
        <v>2092.3848988</v>
      </c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</row>
    <row r="37" spans="1:30" ht="38.25">
      <c r="A37" s="70" t="s">
        <v>92</v>
      </c>
      <c r="B37" s="88" t="s">
        <v>24</v>
      </c>
      <c r="C37" s="72" t="s">
        <v>93</v>
      </c>
      <c r="D37" s="87" t="s">
        <v>94</v>
      </c>
      <c r="E37" s="56" t="s">
        <v>45</v>
      </c>
      <c r="F37" s="74">
        <f>38.29*0.07</f>
        <v>2.6802999999999999</v>
      </c>
      <c r="G37" s="74">
        <v>578.35</v>
      </c>
      <c r="H37" s="76" t="str">
        <f t="shared" ref="H37:H40" si="11">$H$2</f>
        <v>BDI 1</v>
      </c>
      <c r="I37" s="145">
        <f t="shared" ref="I37:I40" si="12">TRUNC(G37*(1+$H$3),2)</f>
        <v>698.58</v>
      </c>
      <c r="J37" s="92">
        <f t="shared" ref="J37:J40" si="13">I37*F37</f>
        <v>1872.4039740000001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38.25">
      <c r="A38" s="89" t="s">
        <v>95</v>
      </c>
      <c r="B38" s="88" t="s">
        <v>24</v>
      </c>
      <c r="C38" s="90" t="s">
        <v>96</v>
      </c>
      <c r="D38" s="91" t="s">
        <v>97</v>
      </c>
      <c r="E38" s="56" t="s">
        <v>45</v>
      </c>
      <c r="F38" s="92">
        <f>F37*0.05</f>
        <v>0.134015</v>
      </c>
      <c r="G38" s="93">
        <v>139.02000000000001</v>
      </c>
      <c r="H38" s="67" t="str">
        <f t="shared" si="11"/>
        <v>BDI 1</v>
      </c>
      <c r="I38" s="106">
        <f t="shared" si="12"/>
        <v>167.92</v>
      </c>
      <c r="J38" s="92">
        <f t="shared" si="13"/>
        <v>22.503798799999998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38.25">
      <c r="A39" s="89" t="s">
        <v>98</v>
      </c>
      <c r="B39" s="88" t="s">
        <v>24</v>
      </c>
      <c r="C39" s="90" t="s">
        <v>99</v>
      </c>
      <c r="D39" s="91" t="s">
        <v>100</v>
      </c>
      <c r="E39" s="56" t="s">
        <v>49</v>
      </c>
      <c r="F39" s="92">
        <f>F37</f>
        <v>2.6802999999999999</v>
      </c>
      <c r="G39" s="94">
        <v>48.37</v>
      </c>
      <c r="H39" s="67" t="str">
        <f t="shared" si="11"/>
        <v>BDI 1</v>
      </c>
      <c r="I39" s="106">
        <f t="shared" si="12"/>
        <v>58.42</v>
      </c>
      <c r="J39" s="92">
        <f t="shared" si="13"/>
        <v>156.58312599999999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51">
      <c r="A40" s="95" t="s">
        <v>101</v>
      </c>
      <c r="B40" s="50" t="s">
        <v>24</v>
      </c>
      <c r="C40" s="96" t="s">
        <v>99</v>
      </c>
      <c r="D40" s="78" t="s">
        <v>102</v>
      </c>
      <c r="E40" s="56" t="s">
        <v>49</v>
      </c>
      <c r="F40" s="92">
        <v>0.7</v>
      </c>
      <c r="G40" s="97">
        <v>48.37</v>
      </c>
      <c r="H40" s="67" t="str">
        <f t="shared" si="11"/>
        <v>BDI 1</v>
      </c>
      <c r="I40" s="147">
        <f t="shared" si="12"/>
        <v>58.42</v>
      </c>
      <c r="J40" s="92">
        <f t="shared" si="13"/>
        <v>40.893999999999998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3.5" customHeight="1">
      <c r="A41" s="98" t="s">
        <v>103</v>
      </c>
      <c r="B41" s="99"/>
      <c r="C41" s="100"/>
      <c r="D41" s="99" t="s">
        <v>104</v>
      </c>
      <c r="E41" s="101"/>
      <c r="F41" s="102"/>
      <c r="G41" s="102"/>
      <c r="H41" s="101"/>
      <c r="I41" s="101"/>
      <c r="J41" s="143">
        <f>SUM(J42:J46)</f>
        <v>11052.94904</v>
      </c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</row>
    <row r="42" spans="1:30" ht="42" customHeight="1">
      <c r="A42" s="95" t="s">
        <v>105</v>
      </c>
      <c r="B42" s="50" t="s">
        <v>24</v>
      </c>
      <c r="C42" s="96" t="s">
        <v>106</v>
      </c>
      <c r="D42" s="103" t="s">
        <v>107</v>
      </c>
      <c r="E42" s="56" t="s">
        <v>49</v>
      </c>
      <c r="F42" s="92">
        <v>133.6</v>
      </c>
      <c r="G42" s="97">
        <v>4.57</v>
      </c>
      <c r="H42" s="67" t="str">
        <f t="shared" ref="H42:H46" si="14">$H$2</f>
        <v>BDI 1</v>
      </c>
      <c r="I42" s="106">
        <f t="shared" ref="I42:I46" si="15">TRUNC(G42*(1+$H$3),2)</f>
        <v>5.52</v>
      </c>
      <c r="J42" s="92">
        <f t="shared" ref="J42:J46" si="16">I42*F42</f>
        <v>737.47199999999998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54.75" customHeight="1">
      <c r="A43" s="95" t="s">
        <v>108</v>
      </c>
      <c r="B43" s="50" t="s">
        <v>24</v>
      </c>
      <c r="C43" s="96" t="s">
        <v>109</v>
      </c>
      <c r="D43" s="104" t="s">
        <v>110</v>
      </c>
      <c r="E43" s="56" t="s">
        <v>49</v>
      </c>
      <c r="F43" s="92">
        <v>133.6</v>
      </c>
      <c r="G43" s="97">
        <v>22.65</v>
      </c>
      <c r="H43" s="67" t="str">
        <f t="shared" si="14"/>
        <v>BDI 1</v>
      </c>
      <c r="I43" s="147">
        <f t="shared" si="15"/>
        <v>27.35</v>
      </c>
      <c r="J43" s="92">
        <f t="shared" si="16"/>
        <v>3653.96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53.25" customHeight="1">
      <c r="A44" s="95" t="s">
        <v>111</v>
      </c>
      <c r="B44" s="50" t="s">
        <v>24</v>
      </c>
      <c r="C44" s="96" t="s">
        <v>112</v>
      </c>
      <c r="D44" s="104" t="s">
        <v>113</v>
      </c>
      <c r="E44" s="56" t="s">
        <v>49</v>
      </c>
      <c r="F44" s="92">
        <f>(6.5+4+11.66)*2.8+3.17+3.17+2+2</f>
        <v>72.388000000000005</v>
      </c>
      <c r="G44" s="97">
        <v>7.4</v>
      </c>
      <c r="H44" s="67" t="str">
        <f t="shared" si="14"/>
        <v>BDI 1</v>
      </c>
      <c r="I44" s="106">
        <f t="shared" si="15"/>
        <v>8.93</v>
      </c>
      <c r="J44" s="92">
        <f t="shared" si="16"/>
        <v>646.42484000000002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54.75" customHeight="1">
      <c r="A45" s="95" t="s">
        <v>114</v>
      </c>
      <c r="B45" s="50" t="s">
        <v>24</v>
      </c>
      <c r="C45" s="105">
        <v>87775</v>
      </c>
      <c r="D45" s="103" t="s">
        <v>115</v>
      </c>
      <c r="E45" s="56" t="s">
        <v>49</v>
      </c>
      <c r="F45" s="106">
        <f>F44</f>
        <v>72.388000000000005</v>
      </c>
      <c r="G45" s="97">
        <v>49.51</v>
      </c>
      <c r="H45" s="67" t="str">
        <f t="shared" si="14"/>
        <v>BDI 1</v>
      </c>
      <c r="I45" s="106">
        <f t="shared" si="15"/>
        <v>59.8</v>
      </c>
      <c r="J45" s="92">
        <f t="shared" si="16"/>
        <v>4328.8023999999996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51">
      <c r="A46" s="95" t="s">
        <v>116</v>
      </c>
      <c r="B46" s="50" t="s">
        <v>24</v>
      </c>
      <c r="C46" s="107">
        <v>93393</v>
      </c>
      <c r="D46" s="108" t="s">
        <v>117</v>
      </c>
      <c r="E46" s="56" t="s">
        <v>49</v>
      </c>
      <c r="F46" s="109">
        <f>7.4*2.6+(2.7+1)*2.6</f>
        <v>28.86</v>
      </c>
      <c r="G46" s="97">
        <v>48.38</v>
      </c>
      <c r="H46" s="67" t="str">
        <f t="shared" si="14"/>
        <v>BDI 1</v>
      </c>
      <c r="I46" s="106">
        <f t="shared" si="15"/>
        <v>58.43</v>
      </c>
      <c r="J46" s="92">
        <f t="shared" si="16"/>
        <v>1686.2898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3.5" customHeight="1">
      <c r="A47" s="43" t="s">
        <v>118</v>
      </c>
      <c r="B47" s="46"/>
      <c r="C47" s="45"/>
      <c r="D47" s="110" t="s">
        <v>119</v>
      </c>
      <c r="E47" s="44"/>
      <c r="F47" s="44"/>
      <c r="G47" s="44"/>
      <c r="H47" s="44"/>
      <c r="I47" s="44"/>
      <c r="J47" s="143">
        <f>SUM(J48:J52)</f>
        <v>10527.7498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63.75">
      <c r="A48" s="95" t="s">
        <v>120</v>
      </c>
      <c r="B48" s="50" t="s">
        <v>24</v>
      </c>
      <c r="C48" s="105">
        <v>91314</v>
      </c>
      <c r="D48" s="103" t="s">
        <v>121</v>
      </c>
      <c r="E48" s="56" t="s">
        <v>68</v>
      </c>
      <c r="F48" s="74">
        <v>3</v>
      </c>
      <c r="G48" s="111">
        <v>1070.33</v>
      </c>
      <c r="H48" s="73" t="str">
        <f t="shared" ref="H48:H52" si="17">$H$2</f>
        <v>BDI 1</v>
      </c>
      <c r="I48" s="145">
        <f t="shared" ref="I48:I52" si="18">TRUNC(G48*(1+$H$3),2)</f>
        <v>1292.8499999999999</v>
      </c>
      <c r="J48" s="92">
        <f t="shared" ref="J48:J52" si="19">I48*F48</f>
        <v>3878.55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38.25">
      <c r="A49" s="95" t="s">
        <v>122</v>
      </c>
      <c r="B49" s="50" t="s">
        <v>24</v>
      </c>
      <c r="C49" s="105">
        <v>91338</v>
      </c>
      <c r="D49" s="78" t="s">
        <v>123</v>
      </c>
      <c r="E49" s="56" t="s">
        <v>49</v>
      </c>
      <c r="F49" s="74">
        <f>0.8*2.1</f>
        <v>1.68</v>
      </c>
      <c r="G49" s="112">
        <v>1101.1500000000001</v>
      </c>
      <c r="H49" s="67" t="str">
        <f t="shared" si="17"/>
        <v>BDI 1</v>
      </c>
      <c r="I49" s="145">
        <f t="shared" si="18"/>
        <v>1330.07</v>
      </c>
      <c r="J49" s="92">
        <f t="shared" si="19"/>
        <v>2234.5176000000001</v>
      </c>
      <c r="K49" s="149"/>
      <c r="L49" s="149"/>
      <c r="M49" s="149"/>
      <c r="N49" s="1"/>
      <c r="O49" s="1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"/>
      <c r="AB49" s="1"/>
      <c r="AC49" s="1"/>
      <c r="AD49" s="1"/>
    </row>
    <row r="50" spans="1:30" ht="38.25">
      <c r="A50" s="95" t="s">
        <v>122</v>
      </c>
      <c r="B50" s="50" t="s">
        <v>24</v>
      </c>
      <c r="C50" s="105">
        <v>100702</v>
      </c>
      <c r="D50" s="78" t="s">
        <v>124</v>
      </c>
      <c r="E50" s="56" t="s">
        <v>49</v>
      </c>
      <c r="F50" s="74">
        <f>2.1*1</f>
        <v>2.1</v>
      </c>
      <c r="G50" s="112">
        <v>618.39</v>
      </c>
      <c r="H50" s="67" t="str">
        <f t="shared" si="17"/>
        <v>BDI 1</v>
      </c>
      <c r="I50" s="145">
        <f t="shared" si="18"/>
        <v>746.95</v>
      </c>
      <c r="J50" s="92">
        <f t="shared" si="19"/>
        <v>1568.595</v>
      </c>
      <c r="K50" s="149"/>
      <c r="L50" s="149"/>
      <c r="M50" s="149"/>
      <c r="N50" s="1"/>
      <c r="O50" s="1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"/>
      <c r="AB50" s="1"/>
      <c r="AC50" s="1"/>
      <c r="AD50" s="1"/>
    </row>
    <row r="51" spans="1:30" ht="51">
      <c r="A51" s="95" t="s">
        <v>125</v>
      </c>
      <c r="B51" s="50" t="s">
        <v>24</v>
      </c>
      <c r="C51" s="105" t="s">
        <v>126</v>
      </c>
      <c r="D51" s="78" t="s">
        <v>127</v>
      </c>
      <c r="E51" s="56" t="s">
        <v>49</v>
      </c>
      <c r="F51" s="92">
        <v>2.5</v>
      </c>
      <c r="G51" s="97">
        <v>412.42</v>
      </c>
      <c r="H51" s="67" t="str">
        <f t="shared" si="17"/>
        <v>BDI 1</v>
      </c>
      <c r="I51" s="145">
        <f t="shared" si="18"/>
        <v>498.16</v>
      </c>
      <c r="J51" s="92">
        <f t="shared" si="19"/>
        <v>1245.4000000000001</v>
      </c>
      <c r="K51" s="149"/>
      <c r="L51" s="149"/>
      <c r="M51" s="149"/>
      <c r="N51" s="1"/>
      <c r="O51" s="1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"/>
      <c r="AB51" s="1"/>
      <c r="AC51" s="1"/>
      <c r="AD51" s="1"/>
    </row>
    <row r="52" spans="1:30" ht="38.25">
      <c r="A52" s="113">
        <v>45357</v>
      </c>
      <c r="B52" s="50" t="s">
        <v>24</v>
      </c>
      <c r="C52" s="66" t="s">
        <v>128</v>
      </c>
      <c r="D52" s="114" t="s">
        <v>129</v>
      </c>
      <c r="E52" s="56" t="s">
        <v>49</v>
      </c>
      <c r="F52" s="92">
        <v>1.68</v>
      </c>
      <c r="G52" s="97">
        <v>788.8</v>
      </c>
      <c r="H52" s="67" t="str">
        <f t="shared" si="17"/>
        <v>BDI 1</v>
      </c>
      <c r="I52" s="145">
        <f t="shared" si="18"/>
        <v>952.79</v>
      </c>
      <c r="J52" s="92">
        <f t="shared" si="19"/>
        <v>1600.6872000000001</v>
      </c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</row>
    <row r="53" spans="1:30" ht="13.5" customHeight="1">
      <c r="A53" s="43" t="s">
        <v>130</v>
      </c>
      <c r="B53" s="46"/>
      <c r="C53" s="45"/>
      <c r="D53" s="110" t="s">
        <v>131</v>
      </c>
      <c r="E53" s="44"/>
      <c r="F53" s="44"/>
      <c r="G53" s="44"/>
      <c r="H53" s="44"/>
      <c r="I53" s="44"/>
      <c r="J53" s="151">
        <f>SUM(J54:J55)</f>
        <v>2948.82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25.5">
      <c r="A54" s="79" t="s">
        <v>132</v>
      </c>
      <c r="B54" s="115" t="s">
        <v>24</v>
      </c>
      <c r="C54" s="116" t="s">
        <v>133</v>
      </c>
      <c r="D54" s="87" t="s">
        <v>134</v>
      </c>
      <c r="E54" s="32" t="s">
        <v>49</v>
      </c>
      <c r="F54" s="92">
        <v>177</v>
      </c>
      <c r="G54" s="117">
        <v>3.41</v>
      </c>
      <c r="H54" s="81" t="str">
        <f t="shared" ref="H54:H55" si="20">$H$2</f>
        <v>BDI 1</v>
      </c>
      <c r="I54" s="146">
        <f t="shared" ref="I54:I55" si="21">TRUNC(G54*(1+$H$3),2)</f>
        <v>4.1100000000000003</v>
      </c>
      <c r="J54" s="92">
        <f t="shared" ref="J54:J55" si="22">I54*F54</f>
        <v>727.47</v>
      </c>
      <c r="K54" s="1"/>
      <c r="L54" s="149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25.5">
      <c r="A55" s="118" t="s">
        <v>135</v>
      </c>
      <c r="B55" s="50" t="s">
        <v>24</v>
      </c>
      <c r="C55" s="96" t="s">
        <v>136</v>
      </c>
      <c r="D55" s="119" t="s">
        <v>137</v>
      </c>
      <c r="E55" s="56" t="s">
        <v>49</v>
      </c>
      <c r="F55" s="92">
        <v>177</v>
      </c>
      <c r="G55" s="97">
        <v>10.39</v>
      </c>
      <c r="H55" s="67" t="str">
        <f t="shared" si="20"/>
        <v>BDI 1</v>
      </c>
      <c r="I55" s="147">
        <f t="shared" si="21"/>
        <v>12.55</v>
      </c>
      <c r="J55" s="92">
        <f t="shared" si="22"/>
        <v>2221.35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3.5" customHeight="1">
      <c r="A56" s="98" t="s">
        <v>138</v>
      </c>
      <c r="B56" s="99"/>
      <c r="C56" s="100"/>
      <c r="D56" s="99" t="s">
        <v>139</v>
      </c>
      <c r="E56" s="101"/>
      <c r="F56" s="102"/>
      <c r="G56" s="102"/>
      <c r="H56" s="101"/>
      <c r="I56" s="101"/>
      <c r="J56" s="151">
        <f>SUM(J57:J65)</f>
        <v>2565.732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25.5">
      <c r="A57" s="120">
        <v>45299</v>
      </c>
      <c r="B57" s="121" t="s">
        <v>24</v>
      </c>
      <c r="C57" s="61" t="s">
        <v>140</v>
      </c>
      <c r="D57" s="122" t="s">
        <v>141</v>
      </c>
      <c r="E57" s="123" t="s">
        <v>68</v>
      </c>
      <c r="F57" s="124">
        <v>1</v>
      </c>
      <c r="G57" s="97">
        <v>454.58</v>
      </c>
      <c r="H57" s="67" t="str">
        <f t="shared" ref="H57:H65" si="23">$H$2</f>
        <v>BDI 1</v>
      </c>
      <c r="I57" s="152">
        <f t="shared" ref="I57:I65" si="24">TRUNC(G57*(1+$H$3),2)</f>
        <v>549.08000000000004</v>
      </c>
      <c r="J57" s="152">
        <f t="shared" ref="J57:J65" si="25">I57*F57</f>
        <v>549.08000000000004</v>
      </c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</row>
    <row r="58" spans="1:30" ht="12.75">
      <c r="A58" s="120">
        <v>45330</v>
      </c>
      <c r="B58" s="121" t="s">
        <v>65</v>
      </c>
      <c r="C58" s="61" t="s">
        <v>142</v>
      </c>
      <c r="D58" s="122" t="s">
        <v>143</v>
      </c>
      <c r="E58" s="123" t="s">
        <v>68</v>
      </c>
      <c r="F58" s="124">
        <v>1</v>
      </c>
      <c r="G58" s="97">
        <v>36.950000000000003</v>
      </c>
      <c r="H58" s="67" t="str">
        <f t="shared" si="23"/>
        <v>BDI 1</v>
      </c>
      <c r="I58" s="152">
        <f t="shared" si="24"/>
        <v>44.63</v>
      </c>
      <c r="J58" s="152">
        <f t="shared" si="25"/>
        <v>44.63</v>
      </c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</row>
    <row r="59" spans="1:30" ht="51">
      <c r="A59" s="120">
        <v>45359</v>
      </c>
      <c r="B59" s="121" t="s">
        <v>24</v>
      </c>
      <c r="C59" s="61" t="s">
        <v>144</v>
      </c>
      <c r="D59" s="122" t="s">
        <v>145</v>
      </c>
      <c r="E59" s="123" t="s">
        <v>68</v>
      </c>
      <c r="F59" s="124">
        <v>1</v>
      </c>
      <c r="G59" s="97">
        <v>457.84</v>
      </c>
      <c r="H59" s="67" t="str">
        <f t="shared" si="23"/>
        <v>BDI 1</v>
      </c>
      <c r="I59" s="152">
        <f t="shared" si="24"/>
        <v>553.02</v>
      </c>
      <c r="J59" s="152">
        <f t="shared" si="25"/>
        <v>553.02</v>
      </c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</row>
    <row r="60" spans="1:30" ht="25.5">
      <c r="A60" s="120">
        <v>45390</v>
      </c>
      <c r="B60" s="121" t="s">
        <v>65</v>
      </c>
      <c r="C60" s="125" t="s">
        <v>146</v>
      </c>
      <c r="D60" s="126" t="s">
        <v>147</v>
      </c>
      <c r="E60" s="123" t="s">
        <v>68</v>
      </c>
      <c r="F60" s="124">
        <v>1</v>
      </c>
      <c r="G60" s="97">
        <v>21.04</v>
      </c>
      <c r="H60" s="67" t="str">
        <f t="shared" si="23"/>
        <v>BDI 1</v>
      </c>
      <c r="I60" s="152">
        <f t="shared" si="24"/>
        <v>25.41</v>
      </c>
      <c r="J60" s="152">
        <f t="shared" si="25"/>
        <v>25.41</v>
      </c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</row>
    <row r="61" spans="1:30" ht="25.5">
      <c r="A61" s="120">
        <v>45420</v>
      </c>
      <c r="B61" s="127" t="s">
        <v>24</v>
      </c>
      <c r="C61" s="66" t="s">
        <v>148</v>
      </c>
      <c r="D61" s="128" t="s">
        <v>149</v>
      </c>
      <c r="E61" s="123" t="s">
        <v>68</v>
      </c>
      <c r="F61" s="92">
        <v>1</v>
      </c>
      <c r="G61" s="97">
        <v>145.55000000000001</v>
      </c>
      <c r="H61" s="67" t="str">
        <f t="shared" si="23"/>
        <v>BDI 1</v>
      </c>
      <c r="I61" s="152">
        <f t="shared" si="24"/>
        <v>175.8</v>
      </c>
      <c r="J61" s="152">
        <f t="shared" si="25"/>
        <v>175.8</v>
      </c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</row>
    <row r="62" spans="1:30" ht="25.5">
      <c r="A62" s="120">
        <v>45451</v>
      </c>
      <c r="B62" s="127" t="s">
        <v>24</v>
      </c>
      <c r="C62" s="129" t="s">
        <v>150</v>
      </c>
      <c r="D62" s="130" t="s">
        <v>151</v>
      </c>
      <c r="E62" s="131" t="s">
        <v>68</v>
      </c>
      <c r="F62" s="132">
        <v>1</v>
      </c>
      <c r="G62" s="97">
        <v>260.37</v>
      </c>
      <c r="H62" s="67" t="str">
        <f t="shared" si="23"/>
        <v>BDI 1</v>
      </c>
      <c r="I62" s="152">
        <f t="shared" si="24"/>
        <v>314.5</v>
      </c>
      <c r="J62" s="152">
        <f t="shared" si="25"/>
        <v>314.5</v>
      </c>
      <c r="K62" s="150"/>
      <c r="L62" s="150"/>
      <c r="M62" s="150"/>
      <c r="N62" s="150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</row>
    <row r="63" spans="1:30" ht="12.75">
      <c r="A63" s="120">
        <v>45481</v>
      </c>
      <c r="B63" s="127" t="s">
        <v>65</v>
      </c>
      <c r="C63" s="129" t="s">
        <v>152</v>
      </c>
      <c r="D63" s="130" t="s">
        <v>153</v>
      </c>
      <c r="E63" s="56" t="s">
        <v>49</v>
      </c>
      <c r="F63" s="133">
        <v>0.24</v>
      </c>
      <c r="G63" s="97">
        <v>283.8</v>
      </c>
      <c r="H63" s="67" t="str">
        <f t="shared" si="23"/>
        <v>BDI 1</v>
      </c>
      <c r="I63" s="152">
        <f t="shared" si="24"/>
        <v>342.8</v>
      </c>
      <c r="J63" s="152">
        <f t="shared" si="25"/>
        <v>82.272000000000006</v>
      </c>
      <c r="K63" s="150"/>
      <c r="L63" s="150"/>
      <c r="M63" s="150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</row>
    <row r="64" spans="1:30" ht="25.5">
      <c r="A64" s="120">
        <v>45512</v>
      </c>
      <c r="B64" s="127" t="s">
        <v>24</v>
      </c>
      <c r="C64" s="129" t="s">
        <v>154</v>
      </c>
      <c r="D64" s="130" t="s">
        <v>155</v>
      </c>
      <c r="E64" s="134" t="s">
        <v>68</v>
      </c>
      <c r="F64" s="133">
        <v>1</v>
      </c>
      <c r="G64" s="97">
        <v>334.58</v>
      </c>
      <c r="H64" s="67" t="str">
        <f t="shared" si="23"/>
        <v>BDI 1</v>
      </c>
      <c r="I64" s="152">
        <f t="shared" si="24"/>
        <v>404.13</v>
      </c>
      <c r="J64" s="152">
        <f t="shared" si="25"/>
        <v>404.13</v>
      </c>
      <c r="K64" s="150"/>
      <c r="L64" s="150"/>
      <c r="M64" s="150"/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</row>
    <row r="65" spans="1:30" ht="12.75">
      <c r="A65" s="120">
        <v>45543</v>
      </c>
      <c r="B65" s="127" t="s">
        <v>24</v>
      </c>
      <c r="C65" s="153" t="s">
        <v>156</v>
      </c>
      <c r="D65" s="154" t="s">
        <v>157</v>
      </c>
      <c r="E65" s="134" t="s">
        <v>68</v>
      </c>
      <c r="F65" s="97">
        <v>1</v>
      </c>
      <c r="G65" s="97">
        <v>345.14</v>
      </c>
      <c r="H65" s="67" t="str">
        <f t="shared" si="23"/>
        <v>BDI 1</v>
      </c>
      <c r="I65" s="152">
        <f t="shared" si="24"/>
        <v>416.89</v>
      </c>
      <c r="J65" s="152">
        <f t="shared" si="25"/>
        <v>416.89</v>
      </c>
      <c r="K65" s="150"/>
      <c r="L65" s="150"/>
      <c r="M65" s="150"/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</row>
    <row r="66" spans="1:30" ht="13.5" customHeight="1">
      <c r="A66" s="98" t="s">
        <v>158</v>
      </c>
      <c r="B66" s="46"/>
      <c r="C66" s="45"/>
      <c r="D66" s="46" t="s">
        <v>159</v>
      </c>
      <c r="E66" s="44"/>
      <c r="F66" s="48"/>
      <c r="G66" s="102"/>
      <c r="H66" s="101"/>
      <c r="I66" s="101"/>
      <c r="J66" s="151">
        <f>SUM(J67:J80)</f>
        <v>4199.3149999999996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51">
      <c r="A67" s="120">
        <v>45300</v>
      </c>
      <c r="B67" s="121" t="s">
        <v>24</v>
      </c>
      <c r="C67" s="72" t="s">
        <v>160</v>
      </c>
      <c r="D67" s="122" t="s">
        <v>161</v>
      </c>
      <c r="E67" s="123" t="s">
        <v>79</v>
      </c>
      <c r="F67" s="124">
        <f>7+3.5</f>
        <v>10.5</v>
      </c>
      <c r="G67" s="97">
        <v>44.07</v>
      </c>
      <c r="H67" s="67" t="str">
        <f t="shared" ref="H67:H80" si="26">$H$2</f>
        <v>BDI 1</v>
      </c>
      <c r="I67" s="152">
        <f t="shared" ref="I67:I80" si="27">TRUNC(G67*(1+$H$3),2)</f>
        <v>53.23</v>
      </c>
      <c r="J67" s="152">
        <f t="shared" ref="J67:J80" si="28">I67*F67</f>
        <v>558.91499999999996</v>
      </c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</row>
    <row r="68" spans="1:30" ht="63.75">
      <c r="A68" s="120">
        <v>45331</v>
      </c>
      <c r="B68" s="121" t="s">
        <v>24</v>
      </c>
      <c r="C68" s="72" t="s">
        <v>162</v>
      </c>
      <c r="D68" s="122" t="s">
        <v>163</v>
      </c>
      <c r="E68" s="123" t="s">
        <v>79</v>
      </c>
      <c r="F68" s="124">
        <f>3+2</f>
        <v>5</v>
      </c>
      <c r="G68" s="97">
        <v>95.97</v>
      </c>
      <c r="H68" s="67" t="str">
        <f t="shared" si="26"/>
        <v>BDI 1</v>
      </c>
      <c r="I68" s="152">
        <f t="shared" si="27"/>
        <v>115.92</v>
      </c>
      <c r="J68" s="152">
        <f t="shared" si="28"/>
        <v>579.6</v>
      </c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</row>
    <row r="69" spans="1:30" ht="51">
      <c r="A69" s="120">
        <v>45360</v>
      </c>
      <c r="B69" s="121" t="s">
        <v>24</v>
      </c>
      <c r="C69" s="72" t="s">
        <v>164</v>
      </c>
      <c r="D69" s="122" t="s">
        <v>165</v>
      </c>
      <c r="E69" s="123" t="s">
        <v>79</v>
      </c>
      <c r="F69" s="124">
        <f>5+2</f>
        <v>7</v>
      </c>
      <c r="G69" s="97">
        <v>72.12</v>
      </c>
      <c r="H69" s="67" t="str">
        <f t="shared" si="26"/>
        <v>BDI 1</v>
      </c>
      <c r="I69" s="152">
        <f t="shared" si="27"/>
        <v>87.11</v>
      </c>
      <c r="J69" s="152">
        <f t="shared" si="28"/>
        <v>609.77</v>
      </c>
      <c r="K69" s="150"/>
      <c r="L69" s="150"/>
      <c r="M69" s="150"/>
      <c r="N69" s="150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</row>
    <row r="70" spans="1:30" ht="51">
      <c r="A70" s="120">
        <v>45391</v>
      </c>
      <c r="B70" s="121" t="s">
        <v>24</v>
      </c>
      <c r="C70" s="72" t="s">
        <v>166</v>
      </c>
      <c r="D70" s="122" t="s">
        <v>167</v>
      </c>
      <c r="E70" s="123" t="s">
        <v>79</v>
      </c>
      <c r="F70" s="124">
        <f>2+3</f>
        <v>5</v>
      </c>
      <c r="G70" s="97">
        <v>46.17</v>
      </c>
      <c r="H70" s="67" t="str">
        <f t="shared" si="26"/>
        <v>BDI 1</v>
      </c>
      <c r="I70" s="152">
        <f t="shared" si="27"/>
        <v>55.76</v>
      </c>
      <c r="J70" s="152">
        <f t="shared" si="28"/>
        <v>278.8</v>
      </c>
      <c r="K70" s="150"/>
      <c r="L70" s="150"/>
      <c r="M70" s="150"/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</row>
    <row r="71" spans="1:30" ht="51">
      <c r="A71" s="120">
        <v>45421</v>
      </c>
      <c r="B71" s="121" t="s">
        <v>24</v>
      </c>
      <c r="C71" s="72" t="s">
        <v>168</v>
      </c>
      <c r="D71" s="122" t="s">
        <v>169</v>
      </c>
      <c r="E71" s="123" t="s">
        <v>79</v>
      </c>
      <c r="F71" s="124">
        <v>3</v>
      </c>
      <c r="G71" s="97">
        <v>62.3</v>
      </c>
      <c r="H71" s="67" t="str">
        <f t="shared" si="26"/>
        <v>BDI 1</v>
      </c>
      <c r="I71" s="152">
        <f t="shared" si="27"/>
        <v>75.25</v>
      </c>
      <c r="J71" s="152">
        <f t="shared" si="28"/>
        <v>225.75</v>
      </c>
      <c r="K71" s="150"/>
      <c r="L71" s="150"/>
      <c r="M71" s="150"/>
      <c r="N71" s="150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</row>
    <row r="72" spans="1:30" ht="25.5">
      <c r="A72" s="120">
        <v>45452</v>
      </c>
      <c r="B72" s="121" t="s">
        <v>24</v>
      </c>
      <c r="C72" s="72" t="s">
        <v>170</v>
      </c>
      <c r="D72" s="122" t="s">
        <v>171</v>
      </c>
      <c r="E72" s="123" t="s">
        <v>68</v>
      </c>
      <c r="F72" s="124">
        <f>1+1</f>
        <v>2</v>
      </c>
      <c r="G72" s="97">
        <v>45.1</v>
      </c>
      <c r="H72" s="67" t="str">
        <f t="shared" si="26"/>
        <v>BDI 1</v>
      </c>
      <c r="I72" s="152">
        <f t="shared" si="27"/>
        <v>54.47</v>
      </c>
      <c r="J72" s="152">
        <f t="shared" si="28"/>
        <v>108.94</v>
      </c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</row>
    <row r="73" spans="1:30" ht="38.25">
      <c r="A73" s="120">
        <v>45482</v>
      </c>
      <c r="B73" s="121" t="s">
        <v>24</v>
      </c>
      <c r="C73" s="72" t="s">
        <v>172</v>
      </c>
      <c r="D73" s="122" t="s">
        <v>173</v>
      </c>
      <c r="E73" s="123" t="s">
        <v>68</v>
      </c>
      <c r="F73" s="124">
        <v>1</v>
      </c>
      <c r="G73" s="97">
        <v>111.49</v>
      </c>
      <c r="H73" s="67" t="str">
        <f t="shared" si="26"/>
        <v>BDI 1</v>
      </c>
      <c r="I73" s="152">
        <f t="shared" si="27"/>
        <v>134.66</v>
      </c>
      <c r="J73" s="152">
        <f t="shared" si="28"/>
        <v>134.66</v>
      </c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</row>
    <row r="74" spans="1:30" ht="38.25">
      <c r="A74" s="120">
        <v>45513</v>
      </c>
      <c r="B74" s="121" t="s">
        <v>24</v>
      </c>
      <c r="C74" s="72" t="s">
        <v>174</v>
      </c>
      <c r="D74" s="122" t="s">
        <v>175</v>
      </c>
      <c r="E74" s="123" t="s">
        <v>68</v>
      </c>
      <c r="F74" s="124">
        <v>1</v>
      </c>
      <c r="G74" s="97">
        <v>275.92</v>
      </c>
      <c r="H74" s="67" t="str">
        <f t="shared" si="26"/>
        <v>BDI 1</v>
      </c>
      <c r="I74" s="152">
        <f t="shared" si="27"/>
        <v>333.28</v>
      </c>
      <c r="J74" s="152">
        <f t="shared" si="28"/>
        <v>333.28</v>
      </c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</row>
    <row r="75" spans="1:30" ht="38.25">
      <c r="A75" s="120">
        <v>45544</v>
      </c>
      <c r="B75" s="121" t="s">
        <v>24</v>
      </c>
      <c r="C75" s="72" t="s">
        <v>176</v>
      </c>
      <c r="D75" s="122" t="s">
        <v>177</v>
      </c>
      <c r="E75" s="123" t="s">
        <v>79</v>
      </c>
      <c r="F75" s="124">
        <v>2</v>
      </c>
      <c r="G75" s="97">
        <v>26.1</v>
      </c>
      <c r="H75" s="67" t="str">
        <f t="shared" si="26"/>
        <v>BDI 1</v>
      </c>
      <c r="I75" s="152">
        <f t="shared" si="27"/>
        <v>31.52</v>
      </c>
      <c r="J75" s="152">
        <f t="shared" si="28"/>
        <v>63.04</v>
      </c>
      <c r="K75" s="150"/>
      <c r="L75" s="150"/>
      <c r="M75" s="150"/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</row>
    <row r="76" spans="1:30" ht="38.25">
      <c r="A76" s="120">
        <v>45574</v>
      </c>
      <c r="B76" s="121" t="s">
        <v>24</v>
      </c>
      <c r="C76" s="72" t="s">
        <v>178</v>
      </c>
      <c r="D76" s="122" t="s">
        <v>179</v>
      </c>
      <c r="E76" s="123" t="s">
        <v>79</v>
      </c>
      <c r="F76" s="124">
        <v>5</v>
      </c>
      <c r="G76" s="97">
        <v>36.35</v>
      </c>
      <c r="H76" s="67" t="str">
        <f t="shared" si="26"/>
        <v>BDI 1</v>
      </c>
      <c r="I76" s="152">
        <f t="shared" si="27"/>
        <v>43.9</v>
      </c>
      <c r="J76" s="152">
        <f t="shared" si="28"/>
        <v>219.5</v>
      </c>
      <c r="K76" s="150"/>
      <c r="L76" s="150"/>
      <c r="M76" s="150"/>
      <c r="N76" s="150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</row>
    <row r="77" spans="1:30" ht="51">
      <c r="A77" s="120">
        <v>45605</v>
      </c>
      <c r="B77" s="121" t="s">
        <v>24</v>
      </c>
      <c r="C77" s="72" t="s">
        <v>180</v>
      </c>
      <c r="D77" s="122" t="s">
        <v>181</v>
      </c>
      <c r="E77" s="123" t="s">
        <v>68</v>
      </c>
      <c r="F77" s="124">
        <v>1</v>
      </c>
      <c r="G77" s="97">
        <v>590.78</v>
      </c>
      <c r="H77" s="67" t="str">
        <f t="shared" si="26"/>
        <v>BDI 1</v>
      </c>
      <c r="I77" s="152">
        <f t="shared" si="27"/>
        <v>713.6</v>
      </c>
      <c r="J77" s="152">
        <f t="shared" si="28"/>
        <v>713.6</v>
      </c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</row>
    <row r="78" spans="1:30" ht="25.5">
      <c r="A78" s="120">
        <v>45635</v>
      </c>
      <c r="B78" s="121" t="s">
        <v>65</v>
      </c>
      <c r="C78" s="72" t="s">
        <v>182</v>
      </c>
      <c r="D78" s="122" t="s">
        <v>183</v>
      </c>
      <c r="E78" s="123" t="s">
        <v>68</v>
      </c>
      <c r="F78" s="124">
        <v>1</v>
      </c>
      <c r="G78" s="97">
        <v>161.41999999999999</v>
      </c>
      <c r="H78" s="67" t="str">
        <f t="shared" si="26"/>
        <v>BDI 1</v>
      </c>
      <c r="I78" s="152">
        <f t="shared" si="27"/>
        <v>194.97</v>
      </c>
      <c r="J78" s="152">
        <f t="shared" si="28"/>
        <v>194.97</v>
      </c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</row>
    <row r="79" spans="1:30" ht="38.25">
      <c r="A79" s="120" t="s">
        <v>184</v>
      </c>
      <c r="B79" s="121" t="s">
        <v>24</v>
      </c>
      <c r="C79" s="72" t="s">
        <v>185</v>
      </c>
      <c r="D79" s="122" t="s">
        <v>186</v>
      </c>
      <c r="E79" s="123" t="s">
        <v>68</v>
      </c>
      <c r="F79" s="124">
        <v>1</v>
      </c>
      <c r="G79" s="97">
        <v>17.170000000000002</v>
      </c>
      <c r="H79" s="67" t="str">
        <f t="shared" si="26"/>
        <v>BDI 1</v>
      </c>
      <c r="I79" s="152">
        <f t="shared" si="27"/>
        <v>20.73</v>
      </c>
      <c r="J79" s="152">
        <f t="shared" si="28"/>
        <v>20.73</v>
      </c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</row>
    <row r="80" spans="1:30" ht="25.5">
      <c r="A80" s="120" t="s">
        <v>187</v>
      </c>
      <c r="B80" s="121" t="s">
        <v>24</v>
      </c>
      <c r="C80" s="72" t="s">
        <v>188</v>
      </c>
      <c r="D80" s="122" t="s">
        <v>189</v>
      </c>
      <c r="E80" s="123" t="s">
        <v>79</v>
      </c>
      <c r="F80" s="124">
        <v>8</v>
      </c>
      <c r="G80" s="97">
        <v>16.329999999999998</v>
      </c>
      <c r="H80" s="67" t="str">
        <f t="shared" si="26"/>
        <v>BDI 1</v>
      </c>
      <c r="I80" s="152">
        <f t="shared" si="27"/>
        <v>19.72</v>
      </c>
      <c r="J80" s="152">
        <f t="shared" si="28"/>
        <v>157.76</v>
      </c>
      <c r="K80" s="150"/>
      <c r="L80" s="150"/>
      <c r="M80" s="150"/>
      <c r="N80" s="150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</row>
    <row r="81" spans="1:30" ht="13.5" customHeight="1">
      <c r="A81" s="98" t="s">
        <v>190</v>
      </c>
      <c r="B81" s="99"/>
      <c r="C81" s="45"/>
      <c r="D81" s="46" t="s">
        <v>191</v>
      </c>
      <c r="E81" s="44"/>
      <c r="F81" s="48"/>
      <c r="G81" s="48"/>
      <c r="H81" s="101"/>
      <c r="I81" s="101"/>
      <c r="J81" s="151">
        <f>SUM(J82:J91)</f>
        <v>3536.79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63.75">
      <c r="A82" s="155" t="s">
        <v>192</v>
      </c>
      <c r="B82" s="88" t="s">
        <v>24</v>
      </c>
      <c r="C82" s="90" t="s">
        <v>193</v>
      </c>
      <c r="D82" s="52" t="s">
        <v>194</v>
      </c>
      <c r="E82" s="91" t="s">
        <v>68</v>
      </c>
      <c r="F82" s="156">
        <v>6</v>
      </c>
      <c r="G82" s="156">
        <v>166.88</v>
      </c>
      <c r="H82" s="91" t="str">
        <f t="shared" ref="H82:H88" si="29">$H$2</f>
        <v>BDI 1</v>
      </c>
      <c r="I82" s="183">
        <f t="shared" ref="I82:I91" si="30">TRUNC(G82*(1+$H$3),2)</f>
        <v>201.57</v>
      </c>
      <c r="J82" s="92">
        <f t="shared" ref="J82:J91" si="31">I82*F82</f>
        <v>1209.42</v>
      </c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  <c r="AD82" s="144"/>
    </row>
    <row r="83" spans="1:30" ht="51">
      <c r="A83" s="155" t="s">
        <v>195</v>
      </c>
      <c r="B83" s="88" t="s">
        <v>24</v>
      </c>
      <c r="C83" s="90" t="s">
        <v>196</v>
      </c>
      <c r="D83" s="52" t="s">
        <v>197</v>
      </c>
      <c r="E83" s="91" t="s">
        <v>68</v>
      </c>
      <c r="F83" s="156">
        <v>9</v>
      </c>
      <c r="G83" s="156">
        <v>141.32</v>
      </c>
      <c r="H83" s="91" t="str">
        <f t="shared" si="29"/>
        <v>BDI 1</v>
      </c>
      <c r="I83" s="183">
        <f t="shared" si="30"/>
        <v>170.7</v>
      </c>
      <c r="J83" s="92">
        <f t="shared" si="31"/>
        <v>1536.3</v>
      </c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  <c r="AD83" s="144"/>
    </row>
    <row r="84" spans="1:30" ht="63.75">
      <c r="A84" s="155">
        <v>45361</v>
      </c>
      <c r="B84" s="88" t="s">
        <v>24</v>
      </c>
      <c r="C84" s="90" t="s">
        <v>198</v>
      </c>
      <c r="D84" s="52" t="s">
        <v>199</v>
      </c>
      <c r="E84" s="91" t="s">
        <v>68</v>
      </c>
      <c r="F84" s="156">
        <v>1</v>
      </c>
      <c r="G84" s="156">
        <v>181.35</v>
      </c>
      <c r="H84" s="91" t="str">
        <f t="shared" si="29"/>
        <v>BDI 1</v>
      </c>
      <c r="I84" s="183">
        <f t="shared" si="30"/>
        <v>219.05</v>
      </c>
      <c r="J84" s="92">
        <f t="shared" si="31"/>
        <v>219.05</v>
      </c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  <c r="AD84" s="144"/>
    </row>
    <row r="85" spans="1:30" ht="38.25">
      <c r="A85" s="155">
        <v>45392</v>
      </c>
      <c r="B85" s="88" t="s">
        <v>24</v>
      </c>
      <c r="C85" s="90" t="s">
        <v>200</v>
      </c>
      <c r="D85" s="52" t="s">
        <v>201</v>
      </c>
      <c r="E85" s="91" t="s">
        <v>68</v>
      </c>
      <c r="F85" s="156">
        <v>6</v>
      </c>
      <c r="G85" s="156">
        <v>42.8</v>
      </c>
      <c r="H85" s="91" t="str">
        <f t="shared" si="29"/>
        <v>BDI 1</v>
      </c>
      <c r="I85" s="183">
        <f t="shared" si="30"/>
        <v>51.69</v>
      </c>
      <c r="J85" s="92">
        <f t="shared" si="31"/>
        <v>310.14</v>
      </c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</row>
    <row r="86" spans="1:30" ht="25.5">
      <c r="A86" s="155">
        <v>45422</v>
      </c>
      <c r="B86" s="127" t="s">
        <v>24</v>
      </c>
      <c r="C86" s="62" t="s">
        <v>202</v>
      </c>
      <c r="D86" s="52" t="s">
        <v>203</v>
      </c>
      <c r="E86" s="157" t="s">
        <v>68</v>
      </c>
      <c r="F86" s="158">
        <v>1</v>
      </c>
      <c r="G86" s="156">
        <v>91.96</v>
      </c>
      <c r="H86" s="91" t="str">
        <f t="shared" si="29"/>
        <v>BDI 1</v>
      </c>
      <c r="I86" s="183">
        <f t="shared" si="30"/>
        <v>111.07</v>
      </c>
      <c r="J86" s="92">
        <f t="shared" si="31"/>
        <v>111.07</v>
      </c>
      <c r="K86" s="1"/>
      <c r="L86" s="144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27.75" customHeight="1">
      <c r="A87" s="155">
        <v>45422</v>
      </c>
      <c r="B87" s="50" t="s">
        <v>24</v>
      </c>
      <c r="C87" s="96" t="s">
        <v>204</v>
      </c>
      <c r="D87" s="78" t="s">
        <v>205</v>
      </c>
      <c r="E87" s="67" t="s">
        <v>68</v>
      </c>
      <c r="F87" s="97">
        <f>1+1</f>
        <v>2</v>
      </c>
      <c r="G87" s="97">
        <v>11.4</v>
      </c>
      <c r="H87" s="67" t="str">
        <f t="shared" si="29"/>
        <v>BDI 1</v>
      </c>
      <c r="I87" s="106">
        <f t="shared" si="30"/>
        <v>13.77</v>
      </c>
      <c r="J87" s="92">
        <f t="shared" si="31"/>
        <v>27.54</v>
      </c>
      <c r="K87" s="1"/>
      <c r="L87" s="144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27.75" customHeight="1">
      <c r="A88" s="159">
        <v>45453</v>
      </c>
      <c r="B88" s="50" t="s">
        <v>24</v>
      </c>
      <c r="C88" s="96" t="s">
        <v>206</v>
      </c>
      <c r="D88" s="78" t="s">
        <v>207</v>
      </c>
      <c r="E88" s="73" t="s">
        <v>68</v>
      </c>
      <c r="F88" s="112">
        <f>1</f>
        <v>1</v>
      </c>
      <c r="G88" s="112">
        <v>12.63</v>
      </c>
      <c r="H88" s="73" t="str">
        <f t="shared" si="29"/>
        <v>BDI 1</v>
      </c>
      <c r="I88" s="183">
        <f t="shared" si="30"/>
        <v>15.25</v>
      </c>
      <c r="J88" s="92">
        <f t="shared" si="31"/>
        <v>15.25</v>
      </c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27.75" customHeight="1">
      <c r="A89" s="159">
        <v>45483</v>
      </c>
      <c r="B89" s="160" t="s">
        <v>24</v>
      </c>
      <c r="C89" s="62" t="s">
        <v>208</v>
      </c>
      <c r="D89" s="52" t="s">
        <v>209</v>
      </c>
      <c r="E89" s="157" t="s">
        <v>68</v>
      </c>
      <c r="F89" s="158">
        <v>1</v>
      </c>
      <c r="G89" s="158">
        <v>14.1</v>
      </c>
      <c r="H89" s="157" t="s">
        <v>6</v>
      </c>
      <c r="I89" s="183">
        <f t="shared" si="30"/>
        <v>17.03</v>
      </c>
      <c r="J89" s="92">
        <f t="shared" si="31"/>
        <v>17.03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27.75" customHeight="1">
      <c r="A90" s="159">
        <v>45514</v>
      </c>
      <c r="B90" s="161" t="s">
        <v>24</v>
      </c>
      <c r="C90" s="61" t="s">
        <v>210</v>
      </c>
      <c r="D90" s="58" t="s">
        <v>211</v>
      </c>
      <c r="E90" s="162" t="s">
        <v>68</v>
      </c>
      <c r="F90" s="163">
        <v>1</v>
      </c>
      <c r="G90" s="163">
        <v>20.2</v>
      </c>
      <c r="H90" s="162" t="s">
        <v>6</v>
      </c>
      <c r="I90" s="183">
        <f t="shared" si="30"/>
        <v>24.39</v>
      </c>
      <c r="J90" s="92">
        <f t="shared" si="31"/>
        <v>24.39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ht="27.75" customHeight="1">
      <c r="A91" s="159">
        <v>45545</v>
      </c>
      <c r="B91" s="160" t="s">
        <v>24</v>
      </c>
      <c r="C91" s="62" t="s">
        <v>212</v>
      </c>
      <c r="D91" s="52" t="s">
        <v>213</v>
      </c>
      <c r="E91" s="157" t="s">
        <v>68</v>
      </c>
      <c r="F91" s="158">
        <v>1</v>
      </c>
      <c r="G91" s="158">
        <v>55.14</v>
      </c>
      <c r="H91" s="157" t="s">
        <v>6</v>
      </c>
      <c r="I91" s="183">
        <f t="shared" si="30"/>
        <v>66.599999999999994</v>
      </c>
      <c r="J91" s="92">
        <f t="shared" si="31"/>
        <v>66.599999999999994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ht="12.75" customHeight="1">
      <c r="A92" s="164"/>
      <c r="B92" s="165"/>
      <c r="C92" s="165"/>
      <c r="D92" s="166"/>
      <c r="E92" s="165"/>
      <c r="F92" s="167"/>
      <c r="G92" s="167"/>
      <c r="H92" s="165"/>
      <c r="I92" s="184"/>
      <c r="J92" s="185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</row>
    <row r="93" spans="1:30" ht="13.5" customHeight="1">
      <c r="A93" s="168"/>
      <c r="B93" s="168"/>
      <c r="C93" s="169"/>
      <c r="D93" s="170"/>
      <c r="E93" s="168"/>
      <c r="F93" s="168"/>
      <c r="G93" s="168"/>
      <c r="H93" s="168"/>
      <c r="I93" s="168"/>
      <c r="J93" s="168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3.5" customHeight="1">
      <c r="A94" s="168"/>
      <c r="B94" s="168"/>
      <c r="C94" s="169"/>
      <c r="D94" s="170"/>
      <c r="E94" s="168"/>
      <c r="F94" s="168"/>
      <c r="G94" s="168"/>
      <c r="H94" s="168"/>
      <c r="I94" s="168"/>
      <c r="J94" s="168"/>
    </row>
    <row r="95" spans="1:30" ht="30" customHeight="1">
      <c r="D95" s="171"/>
      <c r="E95" s="56" t="s">
        <v>68</v>
      </c>
      <c r="F95" s="56">
        <v>1</v>
      </c>
      <c r="G95" s="197" t="s">
        <v>214</v>
      </c>
      <c r="H95" s="196"/>
      <c r="I95" s="194"/>
      <c r="J95" s="187">
        <f>J6*F95</f>
        <v>79932.468138800003</v>
      </c>
    </row>
    <row r="96" spans="1:30" ht="12.75" customHeight="1">
      <c r="A96" s="1"/>
      <c r="B96" s="1"/>
      <c r="C96" s="1"/>
      <c r="D96" s="171"/>
      <c r="E96" s="25"/>
      <c r="F96" s="25"/>
      <c r="G96" s="172"/>
      <c r="H96" s="172"/>
      <c r="I96" s="188" t="s">
        <v>215</v>
      </c>
      <c r="J96" s="189">
        <f>SUM(J95)</f>
        <v>79932.468138800003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ht="13.5" customHeight="1">
      <c r="A97" s="1"/>
      <c r="B97" s="1"/>
      <c r="C97" s="1"/>
      <c r="D97" s="171"/>
      <c r="E97" s="25"/>
      <c r="F97" s="25"/>
      <c r="G97" s="172"/>
      <c r="H97" s="172"/>
      <c r="I97" s="190"/>
      <c r="J97" s="19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3.5" customHeight="1">
      <c r="A98" s="1"/>
      <c r="B98" s="1"/>
      <c r="C98" s="1"/>
      <c r="D98" s="171"/>
      <c r="E98" s="25"/>
      <c r="F98" s="25"/>
      <c r="G98" s="172"/>
      <c r="H98" s="172"/>
      <c r="I98" s="190"/>
      <c r="J98" s="19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3.5" customHeight="1">
      <c r="A99" s="1"/>
      <c r="B99" s="1"/>
      <c r="C99" s="1"/>
      <c r="D99" s="171"/>
      <c r="E99" s="25"/>
      <c r="F99" s="25"/>
      <c r="G99" s="172"/>
      <c r="H99" s="172"/>
      <c r="I99" s="192"/>
      <c r="J99" s="19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ht="12.75" customHeight="1">
      <c r="D100" s="171"/>
    </row>
    <row r="101" spans="1:30" ht="13.5" customHeight="1">
      <c r="A101" s="200" t="s">
        <v>216</v>
      </c>
      <c r="B101" s="201"/>
      <c r="C101" s="201"/>
      <c r="D101" s="173"/>
      <c r="E101" s="1"/>
      <c r="F101" s="1"/>
      <c r="G101" s="202" t="s">
        <v>217</v>
      </c>
      <c r="H101" s="201"/>
      <c r="I101" s="201"/>
      <c r="J101" s="201"/>
    </row>
    <row r="102" spans="1:30" ht="13.5" customHeight="1">
      <c r="A102" s="203" t="s">
        <v>218</v>
      </c>
      <c r="B102" s="199"/>
      <c r="C102" s="199"/>
      <c r="D102" s="174"/>
      <c r="E102" s="1"/>
      <c r="F102" s="175"/>
      <c r="G102" s="176" t="s">
        <v>219</v>
      </c>
      <c r="H102" s="27"/>
      <c r="I102" s="27"/>
      <c r="J102" s="27"/>
    </row>
    <row r="103" spans="1:30" ht="13.5" customHeight="1">
      <c r="A103" s="1"/>
      <c r="B103" s="1"/>
      <c r="C103" s="37"/>
      <c r="D103" s="171"/>
      <c r="E103" s="1"/>
      <c r="F103" s="1"/>
      <c r="G103" s="1"/>
      <c r="H103" s="1"/>
      <c r="I103" s="1"/>
      <c r="J103" s="1"/>
    </row>
    <row r="104" spans="1:30" ht="13.5" customHeight="1">
      <c r="A104" s="177"/>
      <c r="B104" s="177"/>
      <c r="C104" s="178"/>
      <c r="D104" s="179"/>
      <c r="E104" s="180"/>
      <c r="F104" s="1"/>
      <c r="G104" s="1"/>
      <c r="H104" s="1"/>
      <c r="I104" s="1"/>
      <c r="J104" s="1"/>
    </row>
    <row r="105" spans="1:30" ht="13.5" customHeight="1">
      <c r="A105" s="204" t="s">
        <v>220</v>
      </c>
      <c r="B105" s="199"/>
      <c r="C105" s="199"/>
      <c r="D105" s="199"/>
      <c r="E105" s="1"/>
      <c r="F105" s="1"/>
      <c r="G105" s="1"/>
      <c r="H105" s="1"/>
      <c r="I105" s="1"/>
      <c r="J105" s="1"/>
    </row>
    <row r="106" spans="1:30" ht="13.5" customHeight="1">
      <c r="A106" s="205" t="s">
        <v>221</v>
      </c>
      <c r="B106" s="206"/>
      <c r="C106" s="206"/>
      <c r="D106" s="206"/>
      <c r="E106" s="180"/>
      <c r="F106" s="1"/>
      <c r="G106" s="1"/>
      <c r="H106" s="1"/>
      <c r="I106" s="1"/>
      <c r="J106" s="1"/>
    </row>
    <row r="107" spans="1:30" ht="12.75" customHeight="1">
      <c r="A107" s="205" t="s">
        <v>222</v>
      </c>
      <c r="B107" s="206"/>
      <c r="C107" s="206"/>
      <c r="D107" s="206"/>
      <c r="E107" s="180"/>
      <c r="F107" s="1"/>
      <c r="G107" s="1"/>
      <c r="H107" s="1"/>
      <c r="I107" s="1"/>
      <c r="J107" s="1"/>
    </row>
    <row r="108" spans="1:30" ht="12.75" customHeight="1">
      <c r="A108" s="207" t="s">
        <v>223</v>
      </c>
      <c r="B108" s="206"/>
      <c r="C108" s="206"/>
      <c r="D108" s="206"/>
      <c r="E108" s="180"/>
      <c r="F108" s="1"/>
      <c r="G108" s="1"/>
      <c r="H108" s="1"/>
      <c r="I108" s="1"/>
      <c r="J108" s="1"/>
    </row>
    <row r="109" spans="1:30" ht="12.75" customHeight="1">
      <c r="D109" s="171"/>
    </row>
    <row r="110" spans="1:30" ht="12.75" customHeight="1">
      <c r="D110" s="171"/>
    </row>
    <row r="111" spans="1:30" ht="12.75" customHeight="1">
      <c r="D111" s="171"/>
    </row>
    <row r="112" spans="1:30" ht="12.75" customHeight="1">
      <c r="A112" s="1"/>
      <c r="B112" s="1"/>
      <c r="C112" s="37"/>
      <c r="D112" s="171"/>
      <c r="E112" s="1"/>
    </row>
    <row r="113" spans="1:5" ht="12.75" customHeight="1">
      <c r="A113" s="181"/>
      <c r="B113" s="181"/>
      <c r="C113" s="182"/>
      <c r="D113" s="181"/>
      <c r="E113" s="180"/>
    </row>
    <row r="114" spans="1:5" ht="12.75" customHeight="1">
      <c r="A114" s="208" t="s">
        <v>220</v>
      </c>
      <c r="B114" s="206"/>
      <c r="C114" s="206"/>
      <c r="D114" s="206"/>
      <c r="E114" s="1"/>
    </row>
    <row r="115" spans="1:5" ht="12.75" customHeight="1">
      <c r="A115" s="205" t="s">
        <v>224</v>
      </c>
      <c r="B115" s="206"/>
      <c r="C115" s="206"/>
      <c r="D115" s="206"/>
      <c r="E115" s="180"/>
    </row>
    <row r="116" spans="1:5" ht="12.75" customHeight="1">
      <c r="A116" s="205" t="s">
        <v>225</v>
      </c>
      <c r="B116" s="206"/>
      <c r="C116" s="206"/>
      <c r="D116" s="206"/>
      <c r="E116" s="180"/>
    </row>
    <row r="117" spans="1:5" ht="12.75" customHeight="1">
      <c r="A117" s="205" t="s">
        <v>226</v>
      </c>
      <c r="B117" s="206"/>
      <c r="C117" s="206"/>
      <c r="D117" s="206"/>
      <c r="E117" s="180"/>
    </row>
    <row r="118" spans="1:5" ht="12.75" customHeight="1">
      <c r="D118" s="171"/>
    </row>
    <row r="119" spans="1:5" ht="12.75" customHeight="1">
      <c r="D119" s="171"/>
    </row>
    <row r="120" spans="1:5" ht="12.75" customHeight="1">
      <c r="D120" s="171"/>
    </row>
    <row r="121" spans="1:5" ht="12.75" customHeight="1">
      <c r="D121" s="171"/>
    </row>
    <row r="122" spans="1:5" ht="12.75" customHeight="1">
      <c r="D122" s="171"/>
    </row>
    <row r="123" spans="1:5" ht="12.75" customHeight="1">
      <c r="D123" s="171"/>
    </row>
    <row r="124" spans="1:5" ht="12.75" customHeight="1">
      <c r="D124" s="171"/>
    </row>
    <row r="125" spans="1:5" ht="12.75" customHeight="1">
      <c r="D125" s="171"/>
    </row>
    <row r="126" spans="1:5" ht="12.75" customHeight="1">
      <c r="D126" s="171"/>
    </row>
    <row r="127" spans="1:5" ht="12.75" customHeight="1">
      <c r="D127" s="171"/>
    </row>
    <row r="128" spans="1:5" ht="12.75" customHeight="1">
      <c r="D128" s="171"/>
    </row>
    <row r="129" spans="4:4" ht="12.75" customHeight="1">
      <c r="D129" s="171"/>
    </row>
    <row r="130" spans="4:4" ht="12.75" customHeight="1">
      <c r="D130" s="171"/>
    </row>
    <row r="131" spans="4:4" ht="12.75" customHeight="1">
      <c r="D131" s="171"/>
    </row>
    <row r="132" spans="4:4" ht="12.75" customHeight="1">
      <c r="D132" s="171"/>
    </row>
    <row r="133" spans="4:4" ht="12.75" customHeight="1">
      <c r="D133" s="171"/>
    </row>
    <row r="134" spans="4:4" ht="12.75" customHeight="1">
      <c r="D134" s="171"/>
    </row>
    <row r="135" spans="4:4" ht="12.75" customHeight="1">
      <c r="D135" s="171"/>
    </row>
    <row r="136" spans="4:4" ht="12.75" customHeight="1">
      <c r="D136" s="171"/>
    </row>
    <row r="137" spans="4:4" ht="12.75" customHeight="1">
      <c r="D137" s="171"/>
    </row>
    <row r="138" spans="4:4" ht="12.75" customHeight="1">
      <c r="D138" s="171"/>
    </row>
    <row r="139" spans="4:4" ht="12.75" customHeight="1">
      <c r="D139" s="171"/>
    </row>
    <row r="140" spans="4:4" ht="12.75" customHeight="1">
      <c r="D140" s="171"/>
    </row>
    <row r="141" spans="4:4" ht="12.75" customHeight="1">
      <c r="D141" s="171"/>
    </row>
    <row r="142" spans="4:4" ht="12.75" customHeight="1">
      <c r="D142" s="171"/>
    </row>
    <row r="143" spans="4:4" ht="12.75" customHeight="1">
      <c r="D143" s="171"/>
    </row>
    <row r="144" spans="4:4" ht="12.75" customHeight="1">
      <c r="D144" s="171"/>
    </row>
    <row r="145" spans="4:4" ht="12.75" customHeight="1">
      <c r="D145" s="171"/>
    </row>
    <row r="146" spans="4:4" ht="12.75" customHeight="1">
      <c r="D146" s="171"/>
    </row>
    <row r="147" spans="4:4" ht="12.75" customHeight="1">
      <c r="D147" s="171"/>
    </row>
    <row r="148" spans="4:4" ht="12.75" customHeight="1">
      <c r="D148" s="171"/>
    </row>
    <row r="149" spans="4:4" ht="12.75" customHeight="1">
      <c r="D149" s="171"/>
    </row>
    <row r="150" spans="4:4" ht="12.75" customHeight="1">
      <c r="D150" s="171"/>
    </row>
    <row r="151" spans="4:4" ht="12.75" customHeight="1">
      <c r="D151" s="171"/>
    </row>
    <row r="152" spans="4:4" ht="12.75" customHeight="1">
      <c r="D152" s="171"/>
    </row>
    <row r="153" spans="4:4" ht="12.75" customHeight="1">
      <c r="D153" s="171"/>
    </row>
    <row r="154" spans="4:4" ht="12.75" customHeight="1">
      <c r="D154" s="171"/>
    </row>
    <row r="155" spans="4:4" ht="12.75" customHeight="1">
      <c r="D155" s="171"/>
    </row>
    <row r="156" spans="4:4" ht="12.75" customHeight="1">
      <c r="D156" s="171"/>
    </row>
    <row r="157" spans="4:4" ht="12.75" customHeight="1">
      <c r="D157" s="171"/>
    </row>
    <row r="158" spans="4:4" ht="12.75" customHeight="1">
      <c r="D158" s="171"/>
    </row>
    <row r="159" spans="4:4" ht="12.75" customHeight="1">
      <c r="D159" s="171"/>
    </row>
    <row r="160" spans="4:4" ht="12.75" customHeight="1">
      <c r="D160" s="171"/>
    </row>
    <row r="161" spans="4:4" ht="12.75" customHeight="1">
      <c r="D161" s="171"/>
    </row>
    <row r="162" spans="4:4" ht="12.75" customHeight="1">
      <c r="D162" s="171"/>
    </row>
    <row r="163" spans="4:4" ht="12.75" customHeight="1">
      <c r="D163" s="171"/>
    </row>
    <row r="164" spans="4:4" ht="12.75" customHeight="1">
      <c r="D164" s="171"/>
    </row>
    <row r="165" spans="4:4" ht="12.75" customHeight="1">
      <c r="D165" s="171"/>
    </row>
    <row r="166" spans="4:4" ht="12.75" customHeight="1">
      <c r="D166" s="171"/>
    </row>
    <row r="167" spans="4:4" ht="12.75" customHeight="1">
      <c r="D167" s="171"/>
    </row>
    <row r="168" spans="4:4" ht="12.75" customHeight="1">
      <c r="D168" s="171"/>
    </row>
    <row r="169" spans="4:4" ht="12.75" customHeight="1">
      <c r="D169" s="171"/>
    </row>
    <row r="170" spans="4:4" ht="12.75" customHeight="1">
      <c r="D170" s="171"/>
    </row>
    <row r="171" spans="4:4" ht="12.75" customHeight="1">
      <c r="D171" s="171"/>
    </row>
    <row r="172" spans="4:4" ht="12.75" customHeight="1">
      <c r="D172" s="171"/>
    </row>
    <row r="173" spans="4:4" ht="12.75" customHeight="1">
      <c r="D173" s="171"/>
    </row>
    <row r="174" spans="4:4" ht="12.75" customHeight="1">
      <c r="D174" s="171"/>
    </row>
    <row r="175" spans="4:4" ht="12.75" customHeight="1">
      <c r="D175" s="171"/>
    </row>
    <row r="176" spans="4:4" ht="12.75" customHeight="1">
      <c r="D176" s="171"/>
    </row>
    <row r="177" spans="4:4" ht="12.75" customHeight="1">
      <c r="D177" s="171"/>
    </row>
    <row r="178" spans="4:4" ht="12.75" customHeight="1">
      <c r="D178" s="171"/>
    </row>
    <row r="179" spans="4:4" ht="12.75" customHeight="1">
      <c r="D179" s="171"/>
    </row>
    <row r="180" spans="4:4" ht="12.75" customHeight="1">
      <c r="D180" s="171"/>
    </row>
    <row r="181" spans="4:4" ht="12.75" customHeight="1">
      <c r="D181" s="171"/>
    </row>
    <row r="182" spans="4:4" ht="12.75" customHeight="1">
      <c r="D182" s="171"/>
    </row>
    <row r="183" spans="4:4" ht="12.75" customHeight="1">
      <c r="D183" s="171"/>
    </row>
    <row r="184" spans="4:4" ht="12.75" customHeight="1">
      <c r="D184" s="171"/>
    </row>
    <row r="185" spans="4:4" ht="12.75" customHeight="1">
      <c r="D185" s="171"/>
    </row>
    <row r="186" spans="4:4" ht="12.75" customHeight="1">
      <c r="D186" s="171"/>
    </row>
    <row r="187" spans="4:4" ht="12.75" customHeight="1">
      <c r="D187" s="171"/>
    </row>
    <row r="188" spans="4:4" ht="12.75" customHeight="1">
      <c r="D188" s="171"/>
    </row>
    <row r="189" spans="4:4" ht="12.75" customHeight="1">
      <c r="D189" s="171"/>
    </row>
    <row r="190" spans="4:4" ht="12.75" customHeight="1">
      <c r="D190" s="171"/>
    </row>
    <row r="191" spans="4:4" ht="12.75" customHeight="1">
      <c r="D191" s="171"/>
    </row>
    <row r="192" spans="4:4" ht="12.75" customHeight="1">
      <c r="D192" s="171"/>
    </row>
    <row r="193" spans="4:4" ht="12.75" customHeight="1">
      <c r="D193" s="171"/>
    </row>
    <row r="194" spans="4:4" ht="12.75" customHeight="1">
      <c r="D194" s="171"/>
    </row>
    <row r="195" spans="4:4" ht="12.75" customHeight="1">
      <c r="D195" s="171"/>
    </row>
    <row r="196" spans="4:4" ht="12.75" customHeight="1">
      <c r="D196" s="171"/>
    </row>
    <row r="197" spans="4:4" ht="12.75" customHeight="1">
      <c r="D197" s="171"/>
    </row>
    <row r="198" spans="4:4" ht="12.75" customHeight="1">
      <c r="D198" s="171"/>
    </row>
    <row r="199" spans="4:4" ht="12.75" customHeight="1">
      <c r="D199" s="171"/>
    </row>
    <row r="200" spans="4:4" ht="12.75" customHeight="1">
      <c r="D200" s="171"/>
    </row>
    <row r="201" spans="4:4" ht="12.75" customHeight="1">
      <c r="D201" s="171"/>
    </row>
    <row r="202" spans="4:4" ht="12.75" customHeight="1">
      <c r="D202" s="171"/>
    </row>
    <row r="203" spans="4:4" ht="12.75" customHeight="1">
      <c r="D203" s="171"/>
    </row>
    <row r="204" spans="4:4" ht="12.75" customHeight="1">
      <c r="D204" s="171"/>
    </row>
    <row r="205" spans="4:4" ht="12.75" customHeight="1">
      <c r="D205" s="171"/>
    </row>
    <row r="206" spans="4:4" ht="12.75" customHeight="1">
      <c r="D206" s="171"/>
    </row>
    <row r="207" spans="4:4" ht="12.75" customHeight="1">
      <c r="D207" s="171"/>
    </row>
    <row r="208" spans="4:4" ht="12.75" customHeight="1">
      <c r="D208" s="171"/>
    </row>
    <row r="209" spans="4:4" ht="12.75" customHeight="1">
      <c r="D209" s="171"/>
    </row>
    <row r="210" spans="4:4" ht="12.75" customHeight="1">
      <c r="D210" s="171"/>
    </row>
    <row r="211" spans="4:4" ht="12.75" customHeight="1">
      <c r="D211" s="171"/>
    </row>
    <row r="212" spans="4:4" ht="12.75" customHeight="1">
      <c r="D212" s="171"/>
    </row>
    <row r="213" spans="4:4" ht="12.75" customHeight="1">
      <c r="D213" s="171"/>
    </row>
    <row r="214" spans="4:4" ht="12.75" customHeight="1">
      <c r="D214" s="171"/>
    </row>
    <row r="215" spans="4:4" ht="12.75" customHeight="1">
      <c r="D215" s="171"/>
    </row>
    <row r="216" spans="4:4" ht="12.75" customHeight="1">
      <c r="D216" s="171"/>
    </row>
    <row r="217" spans="4:4" ht="12.75" customHeight="1">
      <c r="D217" s="171"/>
    </row>
    <row r="218" spans="4:4" ht="12.75" customHeight="1">
      <c r="D218" s="171"/>
    </row>
    <row r="219" spans="4:4" ht="12.75" customHeight="1">
      <c r="D219" s="171"/>
    </row>
    <row r="220" spans="4:4" ht="12.75" customHeight="1">
      <c r="D220" s="171"/>
    </row>
    <row r="221" spans="4:4" ht="12.75" customHeight="1">
      <c r="D221" s="171"/>
    </row>
    <row r="222" spans="4:4" ht="12.75" customHeight="1">
      <c r="D222" s="171"/>
    </row>
    <row r="223" spans="4:4" ht="12.75" customHeight="1">
      <c r="D223" s="171"/>
    </row>
    <row r="224" spans="4:4" ht="12.75" customHeight="1">
      <c r="D224" s="171"/>
    </row>
    <row r="225" spans="4:4" ht="12.75" customHeight="1">
      <c r="D225" s="171"/>
    </row>
    <row r="226" spans="4:4" ht="12.75" customHeight="1">
      <c r="D226" s="171"/>
    </row>
    <row r="227" spans="4:4" ht="12.75" customHeight="1">
      <c r="D227" s="171"/>
    </row>
    <row r="228" spans="4:4" ht="12.75" customHeight="1">
      <c r="D228" s="171"/>
    </row>
    <row r="229" spans="4:4" ht="12.75" customHeight="1">
      <c r="D229" s="171"/>
    </row>
    <row r="230" spans="4:4" ht="12.75" customHeight="1">
      <c r="D230" s="171"/>
    </row>
    <row r="231" spans="4:4" ht="12.75" customHeight="1">
      <c r="D231" s="171"/>
    </row>
    <row r="232" spans="4:4" ht="12.75" customHeight="1">
      <c r="D232" s="171"/>
    </row>
    <row r="233" spans="4:4" ht="12.75" customHeight="1">
      <c r="D233" s="171"/>
    </row>
    <row r="234" spans="4:4" ht="12.75" customHeight="1">
      <c r="D234" s="171"/>
    </row>
    <row r="235" spans="4:4" ht="12.75" customHeight="1">
      <c r="D235" s="171"/>
    </row>
    <row r="236" spans="4:4" ht="12.75" customHeight="1">
      <c r="D236" s="171"/>
    </row>
    <row r="237" spans="4:4" ht="12.75" customHeight="1">
      <c r="D237" s="171"/>
    </row>
    <row r="238" spans="4:4" ht="12.75" customHeight="1">
      <c r="D238" s="171"/>
    </row>
    <row r="239" spans="4:4" ht="12.75" customHeight="1">
      <c r="D239" s="171"/>
    </row>
    <row r="240" spans="4:4" ht="12.75" customHeight="1">
      <c r="D240" s="171"/>
    </row>
    <row r="241" spans="4:4" ht="12.75" customHeight="1">
      <c r="D241" s="171"/>
    </row>
    <row r="242" spans="4:4" ht="12.75" customHeight="1">
      <c r="D242" s="171"/>
    </row>
    <row r="243" spans="4:4" ht="12.75" customHeight="1">
      <c r="D243" s="171"/>
    </row>
    <row r="244" spans="4:4" ht="12.75" customHeight="1">
      <c r="D244" s="171"/>
    </row>
    <row r="245" spans="4:4" ht="12.75" customHeight="1">
      <c r="D245" s="171"/>
    </row>
    <row r="246" spans="4:4" ht="12.75" customHeight="1">
      <c r="D246" s="171"/>
    </row>
    <row r="247" spans="4:4" ht="12.75" customHeight="1">
      <c r="D247" s="171"/>
    </row>
    <row r="248" spans="4:4" ht="12.75" customHeight="1">
      <c r="D248" s="171"/>
    </row>
    <row r="249" spans="4:4" ht="12.75" customHeight="1">
      <c r="D249" s="171"/>
    </row>
    <row r="250" spans="4:4" ht="12.75" customHeight="1">
      <c r="D250" s="171"/>
    </row>
    <row r="251" spans="4:4" ht="12.75" customHeight="1">
      <c r="D251" s="171"/>
    </row>
    <row r="252" spans="4:4" ht="12.75" customHeight="1">
      <c r="D252" s="171"/>
    </row>
    <row r="253" spans="4:4" ht="12.75" customHeight="1">
      <c r="D253" s="171"/>
    </row>
    <row r="254" spans="4:4" ht="12.75" customHeight="1">
      <c r="D254" s="171"/>
    </row>
    <row r="255" spans="4:4" ht="12.75" customHeight="1">
      <c r="D255" s="171"/>
    </row>
    <row r="256" spans="4:4" ht="12.75" customHeight="1">
      <c r="D256" s="171"/>
    </row>
    <row r="257" spans="4:4" ht="12.75" customHeight="1">
      <c r="D257" s="171"/>
    </row>
    <row r="258" spans="4:4" ht="12.75" customHeight="1">
      <c r="D258" s="171"/>
    </row>
    <row r="259" spans="4:4" ht="12.75" customHeight="1">
      <c r="D259" s="171"/>
    </row>
    <row r="260" spans="4:4" ht="12.75" customHeight="1">
      <c r="D260" s="171"/>
    </row>
    <row r="261" spans="4:4" ht="12.75" customHeight="1">
      <c r="D261" s="171"/>
    </row>
    <row r="262" spans="4:4" ht="12.75" customHeight="1">
      <c r="D262" s="171"/>
    </row>
    <row r="263" spans="4:4" ht="12.75" customHeight="1">
      <c r="D263" s="171"/>
    </row>
    <row r="264" spans="4:4" ht="12.75" customHeight="1">
      <c r="D264" s="171"/>
    </row>
    <row r="265" spans="4:4" ht="12.75" customHeight="1">
      <c r="D265" s="171"/>
    </row>
    <row r="266" spans="4:4" ht="12.75" customHeight="1">
      <c r="D266" s="171"/>
    </row>
    <row r="267" spans="4:4" ht="12.75" customHeight="1">
      <c r="D267" s="171"/>
    </row>
    <row r="268" spans="4:4" ht="12.75" customHeight="1">
      <c r="D268" s="171"/>
    </row>
    <row r="269" spans="4:4" ht="12.75" customHeight="1">
      <c r="D269" s="171"/>
    </row>
    <row r="270" spans="4:4" ht="12.75" customHeight="1">
      <c r="D270" s="171"/>
    </row>
    <row r="271" spans="4:4" ht="12.75" customHeight="1">
      <c r="D271" s="171"/>
    </row>
    <row r="272" spans="4:4" ht="12.75" customHeight="1">
      <c r="D272" s="171"/>
    </row>
    <row r="273" spans="4:4" ht="12.75" customHeight="1">
      <c r="D273" s="171"/>
    </row>
    <row r="274" spans="4:4" ht="12.75" customHeight="1">
      <c r="D274" s="171"/>
    </row>
    <row r="275" spans="4:4" ht="12.75" customHeight="1">
      <c r="D275" s="171"/>
    </row>
    <row r="276" spans="4:4" ht="12.75" customHeight="1">
      <c r="D276" s="171"/>
    </row>
    <row r="277" spans="4:4" ht="12.75" customHeight="1">
      <c r="D277" s="171"/>
    </row>
    <row r="278" spans="4:4" ht="12.75" customHeight="1">
      <c r="D278" s="171"/>
    </row>
    <row r="279" spans="4:4" ht="12.75" customHeight="1">
      <c r="D279" s="171"/>
    </row>
    <row r="280" spans="4:4" ht="12.75" customHeight="1">
      <c r="D280" s="171"/>
    </row>
    <row r="281" spans="4:4" ht="12.75" customHeight="1">
      <c r="D281" s="171"/>
    </row>
    <row r="282" spans="4:4" ht="12.75" customHeight="1">
      <c r="D282" s="171"/>
    </row>
    <row r="283" spans="4:4" ht="12.75" customHeight="1">
      <c r="D283" s="171"/>
    </row>
    <row r="284" spans="4:4" ht="12.75" customHeight="1">
      <c r="D284" s="171"/>
    </row>
    <row r="285" spans="4:4" ht="12.75" customHeight="1">
      <c r="D285" s="171"/>
    </row>
    <row r="286" spans="4:4" ht="12.75" customHeight="1">
      <c r="D286" s="171"/>
    </row>
    <row r="287" spans="4:4" ht="12.75" customHeight="1">
      <c r="D287" s="171"/>
    </row>
    <row r="288" spans="4:4" ht="12.75" customHeight="1">
      <c r="D288" s="171"/>
    </row>
    <row r="289" spans="4:4" ht="12.75" customHeight="1">
      <c r="D289" s="171"/>
    </row>
    <row r="290" spans="4:4" ht="12.75" customHeight="1">
      <c r="D290" s="171"/>
    </row>
    <row r="291" spans="4:4" ht="12.75" customHeight="1">
      <c r="D291" s="171"/>
    </row>
    <row r="292" spans="4:4" ht="12.75" customHeight="1">
      <c r="D292" s="171"/>
    </row>
    <row r="293" spans="4:4" ht="12.75" customHeight="1">
      <c r="D293" s="171"/>
    </row>
    <row r="294" spans="4:4" ht="12.75" customHeight="1">
      <c r="D294" s="171"/>
    </row>
    <row r="295" spans="4:4" ht="12.75" customHeight="1">
      <c r="D295" s="171"/>
    </row>
    <row r="296" spans="4:4" ht="12.75" customHeight="1">
      <c r="D296" s="171"/>
    </row>
    <row r="297" spans="4:4" ht="12.75" customHeight="1">
      <c r="D297" s="171"/>
    </row>
    <row r="298" spans="4:4" ht="12.75" customHeight="1">
      <c r="D298" s="171"/>
    </row>
    <row r="299" spans="4:4" ht="12.75" customHeight="1">
      <c r="D299" s="171"/>
    </row>
    <row r="300" spans="4:4" ht="12.75" customHeight="1">
      <c r="D300" s="171"/>
    </row>
    <row r="301" spans="4:4" ht="12.75" customHeight="1">
      <c r="D301" s="171"/>
    </row>
    <row r="302" spans="4:4" ht="12.75" customHeight="1">
      <c r="D302" s="171"/>
    </row>
    <row r="303" spans="4:4" ht="12.75" customHeight="1">
      <c r="D303" s="171"/>
    </row>
    <row r="304" spans="4:4" ht="12.75" customHeight="1">
      <c r="D304" s="171"/>
    </row>
    <row r="305" spans="4:4" ht="12.75" customHeight="1">
      <c r="D305" s="171"/>
    </row>
    <row r="306" spans="4:4" ht="12.75" customHeight="1">
      <c r="D306" s="171"/>
    </row>
    <row r="307" spans="4:4" ht="12.75" customHeight="1">
      <c r="D307" s="171"/>
    </row>
    <row r="308" spans="4:4" ht="12.75" customHeight="1">
      <c r="D308" s="171"/>
    </row>
    <row r="309" spans="4:4" ht="12.75" customHeight="1">
      <c r="D309" s="171"/>
    </row>
    <row r="310" spans="4:4" ht="12.75" customHeight="1">
      <c r="D310" s="171"/>
    </row>
    <row r="311" spans="4:4" ht="12.75" customHeight="1">
      <c r="D311" s="171"/>
    </row>
    <row r="312" spans="4:4" ht="12.75" customHeight="1">
      <c r="D312" s="171"/>
    </row>
    <row r="313" spans="4:4" ht="12.75" customHeight="1">
      <c r="D313" s="171"/>
    </row>
    <row r="314" spans="4:4" ht="12.75" customHeight="1">
      <c r="D314" s="171"/>
    </row>
    <row r="315" spans="4:4" ht="12.75" customHeight="1">
      <c r="D315" s="171"/>
    </row>
    <row r="316" spans="4:4" ht="12.75" customHeight="1">
      <c r="D316" s="171"/>
    </row>
    <row r="317" spans="4:4" ht="12.75" customHeight="1">
      <c r="D317" s="171"/>
    </row>
    <row r="318" spans="4:4" ht="12.75" customHeight="1">
      <c r="D318" s="171"/>
    </row>
    <row r="319" spans="4:4" ht="12.75" customHeight="1">
      <c r="D319" s="171"/>
    </row>
    <row r="320" spans="4:4" ht="12.75" customHeight="1">
      <c r="D320" s="171"/>
    </row>
    <row r="321" spans="4:4" ht="12.75" customHeight="1">
      <c r="D321" s="171"/>
    </row>
    <row r="322" spans="4:4" ht="12.75" customHeight="1">
      <c r="D322" s="171"/>
    </row>
    <row r="323" spans="4:4" ht="12.75" customHeight="1">
      <c r="D323" s="171"/>
    </row>
    <row r="324" spans="4:4" ht="12.75" customHeight="1">
      <c r="D324" s="171"/>
    </row>
    <row r="325" spans="4:4" ht="12.75" customHeight="1">
      <c r="D325" s="171"/>
    </row>
    <row r="326" spans="4:4" ht="12.75" customHeight="1">
      <c r="D326" s="171"/>
    </row>
    <row r="327" spans="4:4" ht="12.75" customHeight="1">
      <c r="D327" s="171"/>
    </row>
    <row r="328" spans="4:4" ht="12.75" customHeight="1">
      <c r="D328" s="171"/>
    </row>
    <row r="329" spans="4:4" ht="12.75" customHeight="1">
      <c r="D329" s="171"/>
    </row>
    <row r="330" spans="4:4" ht="12.75" customHeight="1">
      <c r="D330" s="171"/>
    </row>
    <row r="331" spans="4:4" ht="12.75" customHeight="1">
      <c r="D331" s="171"/>
    </row>
    <row r="332" spans="4:4" ht="12.75" customHeight="1">
      <c r="D332" s="171"/>
    </row>
    <row r="333" spans="4:4" ht="12.75" customHeight="1">
      <c r="D333" s="171"/>
    </row>
    <row r="334" spans="4:4" ht="12.75" customHeight="1">
      <c r="D334" s="171"/>
    </row>
    <row r="335" spans="4:4" ht="12.75" customHeight="1">
      <c r="D335" s="171"/>
    </row>
    <row r="336" spans="4:4" ht="12.75" customHeight="1">
      <c r="D336" s="171"/>
    </row>
    <row r="337" spans="4:4" ht="12.75" customHeight="1">
      <c r="D337" s="171"/>
    </row>
    <row r="338" spans="4:4" ht="12.75" customHeight="1">
      <c r="D338" s="171"/>
    </row>
    <row r="339" spans="4:4" ht="12.75" customHeight="1">
      <c r="D339" s="171"/>
    </row>
    <row r="340" spans="4:4" ht="12.75" customHeight="1">
      <c r="D340" s="171"/>
    </row>
    <row r="341" spans="4:4" ht="12.75" customHeight="1">
      <c r="D341" s="171"/>
    </row>
    <row r="342" spans="4:4" ht="12.75" customHeight="1">
      <c r="D342" s="171"/>
    </row>
    <row r="343" spans="4:4" ht="12.75" customHeight="1">
      <c r="D343" s="171"/>
    </row>
    <row r="344" spans="4:4" ht="12.75" customHeight="1">
      <c r="D344" s="171"/>
    </row>
    <row r="345" spans="4:4" ht="12.75" customHeight="1">
      <c r="D345" s="171"/>
    </row>
    <row r="346" spans="4:4" ht="12.75" customHeight="1">
      <c r="D346" s="171"/>
    </row>
    <row r="347" spans="4:4" ht="12.75" customHeight="1">
      <c r="D347" s="171"/>
    </row>
    <row r="348" spans="4:4" ht="12.75" customHeight="1">
      <c r="D348" s="171"/>
    </row>
    <row r="349" spans="4:4" ht="12.75" customHeight="1">
      <c r="D349" s="171"/>
    </row>
    <row r="350" spans="4:4" ht="12.75" customHeight="1">
      <c r="D350" s="171"/>
    </row>
    <row r="351" spans="4:4" ht="12.75" customHeight="1">
      <c r="D351" s="171"/>
    </row>
    <row r="352" spans="4:4" ht="12.75" customHeight="1">
      <c r="D352" s="171"/>
    </row>
    <row r="353" spans="4:4" ht="12.75" customHeight="1">
      <c r="D353" s="171"/>
    </row>
    <row r="354" spans="4:4" ht="12.75" customHeight="1">
      <c r="D354" s="171"/>
    </row>
    <row r="355" spans="4:4" ht="12.75" customHeight="1">
      <c r="D355" s="171"/>
    </row>
    <row r="356" spans="4:4" ht="12.75" customHeight="1">
      <c r="D356" s="171"/>
    </row>
    <row r="357" spans="4:4" ht="12.75" customHeight="1">
      <c r="D357" s="171"/>
    </row>
    <row r="358" spans="4:4" ht="12.75" customHeight="1">
      <c r="D358" s="171"/>
    </row>
    <row r="359" spans="4:4" ht="12.75" customHeight="1">
      <c r="D359" s="171"/>
    </row>
    <row r="360" spans="4:4" ht="12.75" customHeight="1">
      <c r="D360" s="171"/>
    </row>
    <row r="361" spans="4:4" ht="12.75" customHeight="1">
      <c r="D361" s="171"/>
    </row>
    <row r="362" spans="4:4" ht="12.75" customHeight="1">
      <c r="D362" s="171"/>
    </row>
    <row r="363" spans="4:4" ht="12.75" customHeight="1">
      <c r="D363" s="171"/>
    </row>
    <row r="364" spans="4:4" ht="12.75" customHeight="1">
      <c r="D364" s="171"/>
    </row>
    <row r="365" spans="4:4" ht="12.75" customHeight="1">
      <c r="D365" s="171"/>
    </row>
    <row r="366" spans="4:4" ht="12.75" customHeight="1">
      <c r="D366" s="171"/>
    </row>
    <row r="367" spans="4:4" ht="12.75" customHeight="1">
      <c r="D367" s="171"/>
    </row>
    <row r="368" spans="4:4" ht="12.75" customHeight="1">
      <c r="D368" s="171"/>
    </row>
    <row r="369" spans="4:4" ht="12.75" customHeight="1">
      <c r="D369" s="171"/>
    </row>
    <row r="370" spans="4:4" ht="12.75" customHeight="1">
      <c r="D370" s="171"/>
    </row>
    <row r="371" spans="4:4" ht="12.75" customHeight="1">
      <c r="D371" s="171"/>
    </row>
    <row r="372" spans="4:4" ht="12.75" customHeight="1">
      <c r="D372" s="171"/>
    </row>
    <row r="373" spans="4:4" ht="12.75" customHeight="1">
      <c r="D373" s="171"/>
    </row>
    <row r="374" spans="4:4" ht="12.75" customHeight="1">
      <c r="D374" s="171"/>
    </row>
    <row r="375" spans="4:4" ht="12.75" customHeight="1">
      <c r="D375" s="171"/>
    </row>
    <row r="376" spans="4:4" ht="12.75" customHeight="1">
      <c r="D376" s="171"/>
    </row>
    <row r="377" spans="4:4" ht="12.75" customHeight="1">
      <c r="D377" s="171"/>
    </row>
    <row r="378" spans="4:4" ht="12.75" customHeight="1">
      <c r="D378" s="171"/>
    </row>
    <row r="379" spans="4:4" ht="12.75" customHeight="1">
      <c r="D379" s="171"/>
    </row>
    <row r="380" spans="4:4" ht="12.75" customHeight="1">
      <c r="D380" s="171"/>
    </row>
    <row r="381" spans="4:4" ht="12.75" customHeight="1">
      <c r="D381" s="171"/>
    </row>
    <row r="382" spans="4:4" ht="12.75" customHeight="1">
      <c r="D382" s="171"/>
    </row>
    <row r="383" spans="4:4" ht="12.75" customHeight="1">
      <c r="D383" s="171"/>
    </row>
    <row r="384" spans="4:4" ht="12.75" customHeight="1">
      <c r="D384" s="171"/>
    </row>
    <row r="385" spans="4:4" ht="12.75" customHeight="1">
      <c r="D385" s="171"/>
    </row>
    <row r="386" spans="4:4" ht="12.75" customHeight="1">
      <c r="D386" s="171"/>
    </row>
    <row r="387" spans="4:4" ht="12.75" customHeight="1">
      <c r="D387" s="171"/>
    </row>
    <row r="388" spans="4:4" ht="12.75" customHeight="1">
      <c r="D388" s="171"/>
    </row>
    <row r="389" spans="4:4" ht="12.75" customHeight="1">
      <c r="D389" s="171"/>
    </row>
    <row r="390" spans="4:4" ht="12.75" customHeight="1">
      <c r="D390" s="171"/>
    </row>
    <row r="391" spans="4:4" ht="12.75" customHeight="1">
      <c r="D391" s="171"/>
    </row>
    <row r="392" spans="4:4" ht="12.75" customHeight="1">
      <c r="D392" s="171"/>
    </row>
    <row r="393" spans="4:4" ht="12.75" customHeight="1">
      <c r="D393" s="171"/>
    </row>
    <row r="394" spans="4:4" ht="12.75" customHeight="1">
      <c r="D394" s="171"/>
    </row>
    <row r="395" spans="4:4" ht="12.75" customHeight="1">
      <c r="D395" s="171"/>
    </row>
    <row r="396" spans="4:4" ht="12.75" customHeight="1">
      <c r="D396" s="171"/>
    </row>
    <row r="397" spans="4:4" ht="12.75" customHeight="1">
      <c r="D397" s="171"/>
    </row>
    <row r="398" spans="4:4" ht="12.75" customHeight="1">
      <c r="D398" s="171"/>
    </row>
    <row r="399" spans="4:4" ht="12.75" customHeight="1">
      <c r="D399" s="171"/>
    </row>
    <row r="400" spans="4:4" ht="12.75" customHeight="1">
      <c r="D400" s="171"/>
    </row>
    <row r="401" spans="4:4" ht="12.75" customHeight="1">
      <c r="D401" s="171"/>
    </row>
    <row r="402" spans="4:4" ht="12.75" customHeight="1">
      <c r="D402" s="171"/>
    </row>
    <row r="403" spans="4:4" ht="12.75" customHeight="1">
      <c r="D403" s="171"/>
    </row>
    <row r="404" spans="4:4" ht="12.75" customHeight="1">
      <c r="D404" s="171"/>
    </row>
    <row r="405" spans="4:4" ht="12.75" customHeight="1">
      <c r="D405" s="171"/>
    </row>
    <row r="406" spans="4:4" ht="12.75" customHeight="1">
      <c r="D406" s="171"/>
    </row>
    <row r="407" spans="4:4" ht="12.75" customHeight="1">
      <c r="D407" s="171"/>
    </row>
    <row r="408" spans="4:4" ht="12.75" customHeight="1">
      <c r="D408" s="171"/>
    </row>
    <row r="409" spans="4:4" ht="12.75" customHeight="1">
      <c r="D409" s="171"/>
    </row>
    <row r="410" spans="4:4" ht="12.75" customHeight="1">
      <c r="D410" s="171"/>
    </row>
    <row r="411" spans="4:4" ht="12.75" customHeight="1">
      <c r="D411" s="171"/>
    </row>
    <row r="412" spans="4:4" ht="12.75" customHeight="1">
      <c r="D412" s="171"/>
    </row>
    <row r="413" spans="4:4" ht="12.75" customHeight="1">
      <c r="D413" s="171"/>
    </row>
    <row r="414" spans="4:4" ht="12.75" customHeight="1">
      <c r="D414" s="171"/>
    </row>
    <row r="415" spans="4:4" ht="12.75" customHeight="1">
      <c r="D415" s="171"/>
    </row>
    <row r="416" spans="4:4" ht="12.75" customHeight="1">
      <c r="D416" s="171"/>
    </row>
    <row r="417" spans="4:4" ht="12.75" customHeight="1">
      <c r="D417" s="171"/>
    </row>
    <row r="418" spans="4:4" ht="12.75" customHeight="1">
      <c r="D418" s="171"/>
    </row>
    <row r="419" spans="4:4" ht="12.75" customHeight="1">
      <c r="D419" s="171"/>
    </row>
    <row r="420" spans="4:4" ht="12.75" customHeight="1">
      <c r="D420" s="171"/>
    </row>
    <row r="421" spans="4:4" ht="12.75" customHeight="1">
      <c r="D421" s="171"/>
    </row>
    <row r="422" spans="4:4" ht="12.75" customHeight="1">
      <c r="D422" s="171"/>
    </row>
    <row r="423" spans="4:4" ht="12.75" customHeight="1">
      <c r="D423" s="171"/>
    </row>
    <row r="424" spans="4:4" ht="12.75" customHeight="1">
      <c r="D424" s="171"/>
    </row>
    <row r="425" spans="4:4" ht="12.75" customHeight="1">
      <c r="D425" s="171"/>
    </row>
    <row r="426" spans="4:4" ht="12.75" customHeight="1">
      <c r="D426" s="171"/>
    </row>
    <row r="427" spans="4:4" ht="12.75" customHeight="1">
      <c r="D427" s="171"/>
    </row>
    <row r="428" spans="4:4" ht="12.75" customHeight="1">
      <c r="D428" s="171"/>
    </row>
    <row r="429" spans="4:4" ht="12.75" customHeight="1">
      <c r="D429" s="171"/>
    </row>
    <row r="430" spans="4:4" ht="12.75" customHeight="1">
      <c r="D430" s="171"/>
    </row>
    <row r="431" spans="4:4" ht="12.75" customHeight="1">
      <c r="D431" s="171"/>
    </row>
    <row r="432" spans="4:4" ht="12.75" customHeight="1">
      <c r="D432" s="171"/>
    </row>
    <row r="433" spans="4:4" ht="12.75" customHeight="1">
      <c r="D433" s="171"/>
    </row>
    <row r="434" spans="4:4" ht="12.75" customHeight="1">
      <c r="D434" s="171"/>
    </row>
    <row r="435" spans="4:4" ht="12.75" customHeight="1">
      <c r="D435" s="171"/>
    </row>
    <row r="436" spans="4:4" ht="12.75" customHeight="1">
      <c r="D436" s="171"/>
    </row>
    <row r="437" spans="4:4" ht="12.75" customHeight="1">
      <c r="D437" s="171"/>
    </row>
    <row r="438" spans="4:4" ht="12.75" customHeight="1">
      <c r="D438" s="171"/>
    </row>
    <row r="439" spans="4:4" ht="12.75" customHeight="1">
      <c r="D439" s="171"/>
    </row>
    <row r="440" spans="4:4" ht="12.75" customHeight="1">
      <c r="D440" s="171"/>
    </row>
    <row r="441" spans="4:4" ht="12.75" customHeight="1">
      <c r="D441" s="171"/>
    </row>
    <row r="442" spans="4:4" ht="12.75" customHeight="1">
      <c r="D442" s="171"/>
    </row>
    <row r="443" spans="4:4" ht="12.75" customHeight="1">
      <c r="D443" s="171"/>
    </row>
    <row r="444" spans="4:4" ht="12.75" customHeight="1">
      <c r="D444" s="171"/>
    </row>
    <row r="445" spans="4:4" ht="12.75" customHeight="1">
      <c r="D445" s="171"/>
    </row>
    <row r="446" spans="4:4" ht="12.75" customHeight="1">
      <c r="D446" s="171"/>
    </row>
    <row r="447" spans="4:4" ht="12.75" customHeight="1">
      <c r="D447" s="171"/>
    </row>
    <row r="448" spans="4:4" ht="12.75" customHeight="1">
      <c r="D448" s="171"/>
    </row>
    <row r="449" spans="4:4" ht="12.75" customHeight="1">
      <c r="D449" s="171"/>
    </row>
    <row r="450" spans="4:4" ht="12.75" customHeight="1">
      <c r="D450" s="171"/>
    </row>
    <row r="451" spans="4:4" ht="12.75" customHeight="1">
      <c r="D451" s="171"/>
    </row>
    <row r="452" spans="4:4" ht="12.75" customHeight="1">
      <c r="D452" s="171"/>
    </row>
    <row r="453" spans="4:4" ht="12.75" customHeight="1">
      <c r="D453" s="171"/>
    </row>
    <row r="454" spans="4:4" ht="12.75" customHeight="1">
      <c r="D454" s="171"/>
    </row>
    <row r="455" spans="4:4" ht="12.75" customHeight="1">
      <c r="D455" s="171"/>
    </row>
    <row r="456" spans="4:4" ht="12.75" customHeight="1">
      <c r="D456" s="171"/>
    </row>
    <row r="457" spans="4:4" ht="12.75" customHeight="1">
      <c r="D457" s="171"/>
    </row>
    <row r="458" spans="4:4" ht="12.75" customHeight="1">
      <c r="D458" s="171"/>
    </row>
    <row r="459" spans="4:4" ht="12.75" customHeight="1">
      <c r="D459" s="171"/>
    </row>
    <row r="460" spans="4:4" ht="12.75" customHeight="1">
      <c r="D460" s="171"/>
    </row>
    <row r="461" spans="4:4" ht="12.75" customHeight="1">
      <c r="D461" s="171"/>
    </row>
    <row r="462" spans="4:4" ht="12.75" customHeight="1">
      <c r="D462" s="171"/>
    </row>
    <row r="463" spans="4:4" ht="12.75" customHeight="1">
      <c r="D463" s="171"/>
    </row>
    <row r="464" spans="4:4" ht="12.75" customHeight="1">
      <c r="D464" s="171"/>
    </row>
    <row r="465" spans="4:4" ht="12.75" customHeight="1">
      <c r="D465" s="171"/>
    </row>
    <row r="466" spans="4:4" ht="12.75" customHeight="1">
      <c r="D466" s="171"/>
    </row>
    <row r="467" spans="4:4" ht="12.75" customHeight="1">
      <c r="D467" s="171"/>
    </row>
    <row r="468" spans="4:4" ht="12.75" customHeight="1">
      <c r="D468" s="171"/>
    </row>
    <row r="469" spans="4:4" ht="12.75" customHeight="1">
      <c r="D469" s="171"/>
    </row>
    <row r="470" spans="4:4" ht="12.75" customHeight="1">
      <c r="D470" s="171"/>
    </row>
    <row r="471" spans="4:4" ht="12.75" customHeight="1">
      <c r="D471" s="171"/>
    </row>
    <row r="472" spans="4:4" ht="12.75" customHeight="1">
      <c r="D472" s="171"/>
    </row>
    <row r="473" spans="4:4" ht="12.75" customHeight="1">
      <c r="D473" s="171"/>
    </row>
    <row r="474" spans="4:4" ht="12.75" customHeight="1">
      <c r="D474" s="171"/>
    </row>
    <row r="475" spans="4:4" ht="12.75" customHeight="1">
      <c r="D475" s="171"/>
    </row>
    <row r="476" spans="4:4" ht="12.75" customHeight="1">
      <c r="D476" s="171"/>
    </row>
    <row r="477" spans="4:4" ht="12.75" customHeight="1">
      <c r="D477" s="171"/>
    </row>
    <row r="478" spans="4:4" ht="12.75" customHeight="1">
      <c r="D478" s="171"/>
    </row>
    <row r="479" spans="4:4" ht="12.75" customHeight="1">
      <c r="D479" s="171"/>
    </row>
    <row r="480" spans="4:4" ht="12.75" customHeight="1">
      <c r="D480" s="171"/>
    </row>
    <row r="481" spans="4:4" ht="12.75" customHeight="1">
      <c r="D481" s="171"/>
    </row>
    <row r="482" spans="4:4" ht="12.75" customHeight="1">
      <c r="D482" s="171"/>
    </row>
    <row r="483" spans="4:4" ht="12.75" customHeight="1">
      <c r="D483" s="171"/>
    </row>
    <row r="484" spans="4:4" ht="12.75" customHeight="1">
      <c r="D484" s="171"/>
    </row>
    <row r="485" spans="4:4" ht="12.75" customHeight="1">
      <c r="D485" s="171"/>
    </row>
    <row r="486" spans="4:4" ht="12.75" customHeight="1">
      <c r="D486" s="171"/>
    </row>
    <row r="487" spans="4:4" ht="12.75" customHeight="1">
      <c r="D487" s="171"/>
    </row>
    <row r="488" spans="4:4" ht="12.75" customHeight="1">
      <c r="D488" s="171"/>
    </row>
    <row r="489" spans="4:4" ht="12.75" customHeight="1">
      <c r="D489" s="171"/>
    </row>
    <row r="490" spans="4:4" ht="12.75" customHeight="1">
      <c r="D490" s="171"/>
    </row>
    <row r="491" spans="4:4" ht="12.75" customHeight="1">
      <c r="D491" s="171"/>
    </row>
    <row r="492" spans="4:4" ht="12.75" customHeight="1">
      <c r="D492" s="171"/>
    </row>
    <row r="493" spans="4:4" ht="12.75" customHeight="1">
      <c r="D493" s="171"/>
    </row>
    <row r="494" spans="4:4" ht="12.75" customHeight="1">
      <c r="D494" s="171"/>
    </row>
    <row r="495" spans="4:4" ht="12.75" customHeight="1">
      <c r="D495" s="171"/>
    </row>
    <row r="496" spans="4:4" ht="12.75" customHeight="1">
      <c r="D496" s="171"/>
    </row>
    <row r="497" spans="4:4" ht="12.75" customHeight="1">
      <c r="D497" s="171"/>
    </row>
    <row r="498" spans="4:4" ht="12.75" customHeight="1">
      <c r="D498" s="171"/>
    </row>
    <row r="499" spans="4:4" ht="12.75" customHeight="1">
      <c r="D499" s="171"/>
    </row>
    <row r="500" spans="4:4" ht="12.75" customHeight="1">
      <c r="D500" s="171"/>
    </row>
    <row r="501" spans="4:4" ht="12.75" customHeight="1">
      <c r="D501" s="171"/>
    </row>
    <row r="502" spans="4:4" ht="12.75" customHeight="1">
      <c r="D502" s="171"/>
    </row>
    <row r="503" spans="4:4" ht="12.75" customHeight="1">
      <c r="D503" s="171"/>
    </row>
    <row r="504" spans="4:4" ht="12.75" customHeight="1">
      <c r="D504" s="171"/>
    </row>
    <row r="505" spans="4:4" ht="12.75" customHeight="1">
      <c r="D505" s="171"/>
    </row>
    <row r="506" spans="4:4" ht="12.75" customHeight="1">
      <c r="D506" s="171"/>
    </row>
    <row r="507" spans="4:4" ht="12.75" customHeight="1">
      <c r="D507" s="171"/>
    </row>
    <row r="508" spans="4:4" ht="12.75" customHeight="1">
      <c r="D508" s="171"/>
    </row>
    <row r="509" spans="4:4" ht="12.75" customHeight="1">
      <c r="D509" s="171"/>
    </row>
    <row r="510" spans="4:4" ht="12.75" customHeight="1">
      <c r="D510" s="171"/>
    </row>
    <row r="511" spans="4:4" ht="12.75" customHeight="1">
      <c r="D511" s="171"/>
    </row>
    <row r="512" spans="4:4" ht="12.75" customHeight="1">
      <c r="D512" s="171"/>
    </row>
    <row r="513" spans="4:4" ht="12.75" customHeight="1">
      <c r="D513" s="171"/>
    </row>
    <row r="514" spans="4:4" ht="12.75" customHeight="1">
      <c r="D514" s="171"/>
    </row>
    <row r="515" spans="4:4" ht="12.75" customHeight="1">
      <c r="D515" s="171"/>
    </row>
    <row r="516" spans="4:4" ht="12.75" customHeight="1">
      <c r="D516" s="171"/>
    </row>
    <row r="517" spans="4:4" ht="12.75" customHeight="1">
      <c r="D517" s="171"/>
    </row>
    <row r="518" spans="4:4" ht="12.75" customHeight="1">
      <c r="D518" s="171"/>
    </row>
    <row r="519" spans="4:4" ht="12.75" customHeight="1">
      <c r="D519" s="171"/>
    </row>
    <row r="520" spans="4:4" ht="12.75" customHeight="1">
      <c r="D520" s="171"/>
    </row>
    <row r="521" spans="4:4" ht="12.75" customHeight="1">
      <c r="D521" s="171"/>
    </row>
    <row r="522" spans="4:4" ht="12.75" customHeight="1">
      <c r="D522" s="171"/>
    </row>
    <row r="523" spans="4:4" ht="12.75" customHeight="1">
      <c r="D523" s="171"/>
    </row>
    <row r="524" spans="4:4" ht="12.75" customHeight="1">
      <c r="D524" s="171"/>
    </row>
    <row r="525" spans="4:4" ht="12.75" customHeight="1">
      <c r="D525" s="171"/>
    </row>
    <row r="526" spans="4:4" ht="12.75" customHeight="1">
      <c r="D526" s="171"/>
    </row>
    <row r="527" spans="4:4" ht="12.75" customHeight="1">
      <c r="D527" s="171"/>
    </row>
    <row r="528" spans="4:4" ht="12.75" customHeight="1">
      <c r="D528" s="171"/>
    </row>
    <row r="529" spans="4:4" ht="12.75" customHeight="1">
      <c r="D529" s="171"/>
    </row>
    <row r="530" spans="4:4" ht="12.75" customHeight="1">
      <c r="D530" s="171"/>
    </row>
    <row r="531" spans="4:4" ht="12.75" customHeight="1">
      <c r="D531" s="171"/>
    </row>
    <row r="532" spans="4:4" ht="12.75" customHeight="1">
      <c r="D532" s="171"/>
    </row>
    <row r="533" spans="4:4" ht="12.75" customHeight="1">
      <c r="D533" s="171"/>
    </row>
    <row r="534" spans="4:4" ht="12.75" customHeight="1">
      <c r="D534" s="171"/>
    </row>
    <row r="535" spans="4:4" ht="12.75" customHeight="1">
      <c r="D535" s="171"/>
    </row>
    <row r="536" spans="4:4" ht="12.75" customHeight="1">
      <c r="D536" s="171"/>
    </row>
    <row r="537" spans="4:4" ht="12.75" customHeight="1">
      <c r="D537" s="171"/>
    </row>
    <row r="538" spans="4:4" ht="12.75" customHeight="1">
      <c r="D538" s="171"/>
    </row>
    <row r="539" spans="4:4" ht="12.75" customHeight="1">
      <c r="D539" s="171"/>
    </row>
    <row r="540" spans="4:4" ht="12.75" customHeight="1">
      <c r="D540" s="171"/>
    </row>
    <row r="541" spans="4:4" ht="12.75" customHeight="1">
      <c r="D541" s="171"/>
    </row>
    <row r="542" spans="4:4" ht="12.75" customHeight="1">
      <c r="D542" s="171"/>
    </row>
    <row r="543" spans="4:4" ht="12.75" customHeight="1">
      <c r="D543" s="171"/>
    </row>
    <row r="544" spans="4:4" ht="12.75" customHeight="1">
      <c r="D544" s="171"/>
    </row>
    <row r="545" spans="4:4" ht="12.75" customHeight="1">
      <c r="D545" s="171"/>
    </row>
    <row r="546" spans="4:4" ht="12.75" customHeight="1">
      <c r="D546" s="171"/>
    </row>
    <row r="547" spans="4:4" ht="12.75" customHeight="1">
      <c r="D547" s="171"/>
    </row>
    <row r="548" spans="4:4" ht="12.75" customHeight="1">
      <c r="D548" s="171"/>
    </row>
    <row r="549" spans="4:4" ht="12.75" customHeight="1">
      <c r="D549" s="171"/>
    </row>
    <row r="550" spans="4:4" ht="12.75" customHeight="1">
      <c r="D550" s="171"/>
    </row>
    <row r="551" spans="4:4" ht="12.75" customHeight="1">
      <c r="D551" s="171"/>
    </row>
    <row r="552" spans="4:4" ht="12.75" customHeight="1">
      <c r="D552" s="171"/>
    </row>
    <row r="553" spans="4:4" ht="12.75" customHeight="1">
      <c r="D553" s="171"/>
    </row>
    <row r="554" spans="4:4" ht="12.75" customHeight="1">
      <c r="D554" s="171"/>
    </row>
    <row r="555" spans="4:4" ht="12.75" customHeight="1">
      <c r="D555" s="171"/>
    </row>
    <row r="556" spans="4:4" ht="12.75" customHeight="1">
      <c r="D556" s="171"/>
    </row>
    <row r="557" spans="4:4" ht="12.75" customHeight="1">
      <c r="D557" s="171"/>
    </row>
    <row r="558" spans="4:4" ht="12.75" customHeight="1">
      <c r="D558" s="171"/>
    </row>
    <row r="559" spans="4:4" ht="12.75" customHeight="1">
      <c r="D559" s="171"/>
    </row>
    <row r="560" spans="4:4" ht="12.75" customHeight="1">
      <c r="D560" s="171"/>
    </row>
    <row r="561" spans="4:4" ht="12.75" customHeight="1">
      <c r="D561" s="171"/>
    </row>
    <row r="562" spans="4:4" ht="12.75" customHeight="1">
      <c r="D562" s="171"/>
    </row>
    <row r="563" spans="4:4" ht="12.75" customHeight="1">
      <c r="D563" s="171"/>
    </row>
    <row r="564" spans="4:4" ht="12.75" customHeight="1">
      <c r="D564" s="171"/>
    </row>
    <row r="565" spans="4:4" ht="12.75" customHeight="1">
      <c r="D565" s="171"/>
    </row>
    <row r="566" spans="4:4" ht="12.75" customHeight="1">
      <c r="D566" s="171"/>
    </row>
    <row r="567" spans="4:4" ht="12.75" customHeight="1">
      <c r="D567" s="171"/>
    </row>
    <row r="568" spans="4:4" ht="12.75" customHeight="1">
      <c r="D568" s="171"/>
    </row>
    <row r="569" spans="4:4" ht="12.75" customHeight="1">
      <c r="D569" s="171"/>
    </row>
    <row r="570" spans="4:4" ht="12.75" customHeight="1">
      <c r="D570" s="171"/>
    </row>
    <row r="571" spans="4:4" ht="12.75" customHeight="1">
      <c r="D571" s="171"/>
    </row>
    <row r="572" spans="4:4" ht="12.75" customHeight="1">
      <c r="D572" s="171"/>
    </row>
    <row r="573" spans="4:4" ht="12.75" customHeight="1">
      <c r="D573" s="171"/>
    </row>
    <row r="574" spans="4:4" ht="12.75" customHeight="1">
      <c r="D574" s="171"/>
    </row>
    <row r="575" spans="4:4" ht="12.75" customHeight="1">
      <c r="D575" s="171"/>
    </row>
    <row r="576" spans="4:4" ht="12.75" customHeight="1">
      <c r="D576" s="171"/>
    </row>
    <row r="577" spans="4:4" ht="12.75" customHeight="1">
      <c r="D577" s="171"/>
    </row>
    <row r="578" spans="4:4" ht="12.75" customHeight="1">
      <c r="D578" s="171"/>
    </row>
    <row r="579" spans="4:4" ht="12.75" customHeight="1">
      <c r="D579" s="171"/>
    </row>
    <row r="580" spans="4:4" ht="12.75" customHeight="1">
      <c r="D580" s="171"/>
    </row>
    <row r="581" spans="4:4" ht="12.75" customHeight="1">
      <c r="D581" s="171"/>
    </row>
    <row r="582" spans="4:4" ht="12.75" customHeight="1">
      <c r="D582" s="171"/>
    </row>
    <row r="583" spans="4:4" ht="12.75" customHeight="1">
      <c r="D583" s="171"/>
    </row>
    <row r="584" spans="4:4" ht="12.75" customHeight="1">
      <c r="D584" s="171"/>
    </row>
    <row r="585" spans="4:4" ht="12.75" customHeight="1">
      <c r="D585" s="171"/>
    </row>
    <row r="586" spans="4:4" ht="12.75" customHeight="1">
      <c r="D586" s="171"/>
    </row>
    <row r="587" spans="4:4" ht="12.75" customHeight="1">
      <c r="D587" s="171"/>
    </row>
    <row r="588" spans="4:4" ht="12.75" customHeight="1">
      <c r="D588" s="171"/>
    </row>
    <row r="589" spans="4:4" ht="12.75" customHeight="1">
      <c r="D589" s="171"/>
    </row>
    <row r="590" spans="4:4" ht="12.75" customHeight="1">
      <c r="D590" s="171"/>
    </row>
    <row r="591" spans="4:4" ht="12.75" customHeight="1">
      <c r="D591" s="171"/>
    </row>
    <row r="592" spans="4:4" ht="12.75" customHeight="1">
      <c r="D592" s="171"/>
    </row>
    <row r="593" spans="4:4" ht="12.75" customHeight="1">
      <c r="D593" s="171"/>
    </row>
    <row r="594" spans="4:4" ht="12.75" customHeight="1">
      <c r="D594" s="171"/>
    </row>
    <row r="595" spans="4:4" ht="12.75" customHeight="1">
      <c r="D595" s="171"/>
    </row>
    <row r="596" spans="4:4" ht="12.75" customHeight="1">
      <c r="D596" s="171"/>
    </row>
    <row r="597" spans="4:4" ht="12.75" customHeight="1">
      <c r="D597" s="171"/>
    </row>
    <row r="598" spans="4:4" ht="12.75" customHeight="1">
      <c r="D598" s="171"/>
    </row>
    <row r="599" spans="4:4" ht="12.75" customHeight="1">
      <c r="D599" s="171"/>
    </row>
    <row r="600" spans="4:4" ht="12.75" customHeight="1">
      <c r="D600" s="171"/>
    </row>
    <row r="601" spans="4:4" ht="12.75" customHeight="1">
      <c r="D601" s="171"/>
    </row>
    <row r="602" spans="4:4" ht="12.75" customHeight="1">
      <c r="D602" s="171"/>
    </row>
    <row r="603" spans="4:4" ht="12.75" customHeight="1">
      <c r="D603" s="171"/>
    </row>
    <row r="604" spans="4:4" ht="12.75" customHeight="1">
      <c r="D604" s="171"/>
    </row>
    <row r="605" spans="4:4" ht="12.75" customHeight="1">
      <c r="D605" s="171"/>
    </row>
    <row r="606" spans="4:4" ht="12.75" customHeight="1">
      <c r="D606" s="171"/>
    </row>
    <row r="607" spans="4:4" ht="12.75" customHeight="1">
      <c r="D607" s="171"/>
    </row>
    <row r="608" spans="4:4" ht="12.75" customHeight="1">
      <c r="D608" s="171"/>
    </row>
    <row r="609" spans="4:4" ht="12.75" customHeight="1">
      <c r="D609" s="171"/>
    </row>
    <row r="610" spans="4:4" ht="12.75" customHeight="1">
      <c r="D610" s="171"/>
    </row>
    <row r="611" spans="4:4" ht="12.75" customHeight="1">
      <c r="D611" s="171"/>
    </row>
    <row r="612" spans="4:4" ht="12.75" customHeight="1">
      <c r="D612" s="171"/>
    </row>
    <row r="613" spans="4:4" ht="12.75" customHeight="1">
      <c r="D613" s="171"/>
    </row>
    <row r="614" spans="4:4" ht="12.75" customHeight="1">
      <c r="D614" s="171"/>
    </row>
    <row r="615" spans="4:4" ht="12.75" customHeight="1">
      <c r="D615" s="171"/>
    </row>
    <row r="616" spans="4:4" ht="12.75" customHeight="1">
      <c r="D616" s="171"/>
    </row>
    <row r="617" spans="4:4" ht="12.75" customHeight="1">
      <c r="D617" s="171"/>
    </row>
    <row r="618" spans="4:4" ht="12.75" customHeight="1">
      <c r="D618" s="171"/>
    </row>
    <row r="619" spans="4:4" ht="12.75" customHeight="1">
      <c r="D619" s="171"/>
    </row>
    <row r="620" spans="4:4" ht="12.75" customHeight="1">
      <c r="D620" s="171"/>
    </row>
    <row r="621" spans="4:4" ht="12.75" customHeight="1">
      <c r="D621" s="171"/>
    </row>
    <row r="622" spans="4:4" ht="12.75" customHeight="1">
      <c r="D622" s="171"/>
    </row>
    <row r="623" spans="4:4" ht="12.75" customHeight="1">
      <c r="D623" s="171"/>
    </row>
    <row r="624" spans="4:4" ht="12.75" customHeight="1">
      <c r="D624" s="171"/>
    </row>
    <row r="625" spans="4:4" ht="12.75" customHeight="1">
      <c r="D625" s="171"/>
    </row>
    <row r="626" spans="4:4" ht="12.75" customHeight="1">
      <c r="D626" s="171"/>
    </row>
    <row r="627" spans="4:4" ht="12.75" customHeight="1">
      <c r="D627" s="171"/>
    </row>
    <row r="628" spans="4:4" ht="12.75" customHeight="1">
      <c r="D628" s="171"/>
    </row>
    <row r="629" spans="4:4" ht="12.75" customHeight="1">
      <c r="D629" s="171"/>
    </row>
    <row r="630" spans="4:4" ht="12.75" customHeight="1">
      <c r="D630" s="171"/>
    </row>
    <row r="631" spans="4:4" ht="12.75" customHeight="1">
      <c r="D631" s="171"/>
    </row>
    <row r="632" spans="4:4" ht="12.75" customHeight="1">
      <c r="D632" s="171"/>
    </row>
    <row r="633" spans="4:4" ht="12.75" customHeight="1">
      <c r="D633" s="171"/>
    </row>
    <row r="634" spans="4:4" ht="12.75" customHeight="1">
      <c r="D634" s="171"/>
    </row>
    <row r="635" spans="4:4" ht="12.75" customHeight="1">
      <c r="D635" s="171"/>
    </row>
    <row r="636" spans="4:4" ht="12.75" customHeight="1">
      <c r="D636" s="171"/>
    </row>
    <row r="637" spans="4:4" ht="12.75" customHeight="1">
      <c r="D637" s="171"/>
    </row>
    <row r="638" spans="4:4" ht="12.75" customHeight="1">
      <c r="D638" s="171"/>
    </row>
    <row r="639" spans="4:4" ht="12.75" customHeight="1">
      <c r="D639" s="171"/>
    </row>
    <row r="640" spans="4:4" ht="12.75" customHeight="1">
      <c r="D640" s="171"/>
    </row>
    <row r="641" spans="4:4" ht="12.75" customHeight="1">
      <c r="D641" s="171"/>
    </row>
    <row r="642" spans="4:4" ht="12.75" customHeight="1">
      <c r="D642" s="171"/>
    </row>
    <row r="643" spans="4:4" ht="12.75" customHeight="1">
      <c r="D643" s="171"/>
    </row>
    <row r="644" spans="4:4" ht="12.75" customHeight="1">
      <c r="D644" s="171"/>
    </row>
    <row r="645" spans="4:4" ht="12.75" customHeight="1">
      <c r="D645" s="171"/>
    </row>
    <row r="646" spans="4:4" ht="12.75" customHeight="1">
      <c r="D646" s="171"/>
    </row>
    <row r="647" spans="4:4" ht="12.75" customHeight="1">
      <c r="D647" s="171"/>
    </row>
    <row r="648" spans="4:4" ht="12.75" customHeight="1">
      <c r="D648" s="171"/>
    </row>
    <row r="649" spans="4:4" ht="12.75" customHeight="1">
      <c r="D649" s="171"/>
    </row>
    <row r="650" spans="4:4" ht="12.75" customHeight="1">
      <c r="D650" s="171"/>
    </row>
    <row r="651" spans="4:4" ht="12.75" customHeight="1">
      <c r="D651" s="171"/>
    </row>
    <row r="652" spans="4:4" ht="12.75" customHeight="1">
      <c r="D652" s="171"/>
    </row>
    <row r="653" spans="4:4" ht="12.75" customHeight="1">
      <c r="D653" s="171"/>
    </row>
    <row r="654" spans="4:4" ht="12.75" customHeight="1">
      <c r="D654" s="171"/>
    </row>
    <row r="655" spans="4:4" ht="12.75" customHeight="1">
      <c r="D655" s="171"/>
    </row>
    <row r="656" spans="4:4" ht="12.75" customHeight="1">
      <c r="D656" s="171"/>
    </row>
    <row r="657" spans="4:4" ht="12.75" customHeight="1">
      <c r="D657" s="171"/>
    </row>
    <row r="658" spans="4:4" ht="12.75" customHeight="1">
      <c r="D658" s="171"/>
    </row>
    <row r="659" spans="4:4" ht="12.75" customHeight="1">
      <c r="D659" s="171"/>
    </row>
    <row r="660" spans="4:4" ht="12.75" customHeight="1">
      <c r="D660" s="171"/>
    </row>
    <row r="661" spans="4:4" ht="12.75" customHeight="1">
      <c r="D661" s="171"/>
    </row>
    <row r="662" spans="4:4" ht="12.75" customHeight="1">
      <c r="D662" s="171"/>
    </row>
    <row r="663" spans="4:4" ht="12.75" customHeight="1">
      <c r="D663" s="171"/>
    </row>
    <row r="664" spans="4:4" ht="12.75" customHeight="1">
      <c r="D664" s="171"/>
    </row>
    <row r="665" spans="4:4" ht="12.75" customHeight="1">
      <c r="D665" s="171"/>
    </row>
    <row r="666" spans="4:4" ht="12.75" customHeight="1">
      <c r="D666" s="171"/>
    </row>
    <row r="667" spans="4:4" ht="12.75" customHeight="1">
      <c r="D667" s="171"/>
    </row>
    <row r="668" spans="4:4" ht="12.75" customHeight="1">
      <c r="D668" s="171"/>
    </row>
    <row r="669" spans="4:4" ht="12.75" customHeight="1">
      <c r="D669" s="171"/>
    </row>
    <row r="670" spans="4:4" ht="12.75" customHeight="1">
      <c r="D670" s="171"/>
    </row>
    <row r="671" spans="4:4" ht="12.75" customHeight="1">
      <c r="D671" s="171"/>
    </row>
    <row r="672" spans="4:4" ht="12.75" customHeight="1">
      <c r="D672" s="171"/>
    </row>
    <row r="673" spans="4:4" ht="12.75" customHeight="1">
      <c r="D673" s="171"/>
    </row>
    <row r="674" spans="4:4" ht="12.75" customHeight="1">
      <c r="D674" s="171"/>
    </row>
    <row r="675" spans="4:4" ht="12.75" customHeight="1">
      <c r="D675" s="171"/>
    </row>
    <row r="676" spans="4:4" ht="12.75" customHeight="1">
      <c r="D676" s="171"/>
    </row>
    <row r="677" spans="4:4" ht="12.75" customHeight="1">
      <c r="D677" s="171"/>
    </row>
    <row r="678" spans="4:4" ht="12.75" customHeight="1">
      <c r="D678" s="171"/>
    </row>
    <row r="679" spans="4:4" ht="12.75" customHeight="1">
      <c r="D679" s="171"/>
    </row>
    <row r="680" spans="4:4" ht="12.75" customHeight="1">
      <c r="D680" s="171"/>
    </row>
    <row r="681" spans="4:4" ht="12.75" customHeight="1">
      <c r="D681" s="171"/>
    </row>
    <row r="682" spans="4:4" ht="12.75" customHeight="1">
      <c r="D682" s="171"/>
    </row>
    <row r="683" spans="4:4" ht="12.75" customHeight="1">
      <c r="D683" s="171"/>
    </row>
    <row r="684" spans="4:4" ht="12.75" customHeight="1">
      <c r="D684" s="171"/>
    </row>
    <row r="685" spans="4:4" ht="12.75" customHeight="1">
      <c r="D685" s="171"/>
    </row>
    <row r="686" spans="4:4" ht="12.75" customHeight="1">
      <c r="D686" s="171"/>
    </row>
    <row r="687" spans="4:4" ht="12.75" customHeight="1">
      <c r="D687" s="171"/>
    </row>
    <row r="688" spans="4:4" ht="12.75" customHeight="1">
      <c r="D688" s="171"/>
    </row>
    <row r="689" spans="4:4" ht="12.75" customHeight="1">
      <c r="D689" s="171"/>
    </row>
    <row r="690" spans="4:4" ht="12.75" customHeight="1">
      <c r="D690" s="171"/>
    </row>
    <row r="691" spans="4:4" ht="12.75" customHeight="1">
      <c r="D691" s="171"/>
    </row>
    <row r="692" spans="4:4" ht="12.75" customHeight="1">
      <c r="D692" s="171"/>
    </row>
    <row r="693" spans="4:4" ht="12.75" customHeight="1">
      <c r="D693" s="171"/>
    </row>
    <row r="694" spans="4:4" ht="12.75" customHeight="1">
      <c r="D694" s="171"/>
    </row>
    <row r="695" spans="4:4" ht="12.75" customHeight="1">
      <c r="D695" s="171"/>
    </row>
    <row r="696" spans="4:4" ht="12.75" customHeight="1">
      <c r="D696" s="171"/>
    </row>
    <row r="697" spans="4:4" ht="12.75" customHeight="1">
      <c r="D697" s="171"/>
    </row>
    <row r="698" spans="4:4" ht="12.75" customHeight="1">
      <c r="D698" s="171"/>
    </row>
    <row r="699" spans="4:4" ht="12.75" customHeight="1">
      <c r="D699" s="171"/>
    </row>
    <row r="700" spans="4:4" ht="12.75" customHeight="1">
      <c r="D700" s="171"/>
    </row>
    <row r="701" spans="4:4" ht="12.75" customHeight="1">
      <c r="D701" s="171"/>
    </row>
    <row r="702" spans="4:4" ht="12.75" customHeight="1">
      <c r="D702" s="171"/>
    </row>
    <row r="703" spans="4:4" ht="12.75" customHeight="1">
      <c r="D703" s="171"/>
    </row>
    <row r="704" spans="4:4" ht="12.75" customHeight="1">
      <c r="D704" s="171"/>
    </row>
    <row r="705" spans="4:4" ht="12.75" customHeight="1">
      <c r="D705" s="171"/>
    </row>
    <row r="706" spans="4:4" ht="12.75" customHeight="1">
      <c r="D706" s="171"/>
    </row>
    <row r="707" spans="4:4" ht="12.75" customHeight="1">
      <c r="D707" s="171"/>
    </row>
    <row r="708" spans="4:4" ht="12.75" customHeight="1">
      <c r="D708" s="171"/>
    </row>
    <row r="709" spans="4:4" ht="12.75" customHeight="1">
      <c r="D709" s="171"/>
    </row>
    <row r="710" spans="4:4" ht="12.75" customHeight="1">
      <c r="D710" s="171"/>
    </row>
    <row r="711" spans="4:4" ht="12.75" customHeight="1">
      <c r="D711" s="171"/>
    </row>
    <row r="712" spans="4:4" ht="12.75" customHeight="1">
      <c r="D712" s="171"/>
    </row>
    <row r="713" spans="4:4" ht="12.75" customHeight="1">
      <c r="D713" s="171"/>
    </row>
    <row r="714" spans="4:4" ht="12.75" customHeight="1">
      <c r="D714" s="171"/>
    </row>
    <row r="715" spans="4:4" ht="12.75" customHeight="1">
      <c r="D715" s="171"/>
    </row>
    <row r="716" spans="4:4" ht="12.75" customHeight="1">
      <c r="D716" s="171"/>
    </row>
    <row r="717" spans="4:4" ht="12.75" customHeight="1">
      <c r="D717" s="171"/>
    </row>
    <row r="718" spans="4:4" ht="12.75" customHeight="1">
      <c r="D718" s="171"/>
    </row>
    <row r="719" spans="4:4" ht="12.75" customHeight="1">
      <c r="D719" s="171"/>
    </row>
    <row r="720" spans="4:4" ht="12.75" customHeight="1">
      <c r="D720" s="171"/>
    </row>
    <row r="721" spans="4:4" ht="12.75" customHeight="1">
      <c r="D721" s="171"/>
    </row>
    <row r="722" spans="4:4" ht="12.75" customHeight="1">
      <c r="D722" s="171"/>
    </row>
    <row r="723" spans="4:4" ht="12.75" customHeight="1">
      <c r="D723" s="171"/>
    </row>
    <row r="724" spans="4:4" ht="12.75" customHeight="1">
      <c r="D724" s="171"/>
    </row>
    <row r="725" spans="4:4" ht="12.75" customHeight="1">
      <c r="D725" s="171"/>
    </row>
    <row r="726" spans="4:4" ht="12.75" customHeight="1">
      <c r="D726" s="171"/>
    </row>
    <row r="727" spans="4:4" ht="12.75" customHeight="1">
      <c r="D727" s="171"/>
    </row>
    <row r="728" spans="4:4" ht="12.75" customHeight="1">
      <c r="D728" s="171"/>
    </row>
    <row r="729" spans="4:4" ht="12.75" customHeight="1">
      <c r="D729" s="171"/>
    </row>
    <row r="730" spans="4:4" ht="12.75" customHeight="1">
      <c r="D730" s="171"/>
    </row>
    <row r="731" spans="4:4" ht="12.75" customHeight="1">
      <c r="D731" s="171"/>
    </row>
    <row r="732" spans="4:4" ht="12.75" customHeight="1">
      <c r="D732" s="171"/>
    </row>
    <row r="733" spans="4:4" ht="12.75" customHeight="1">
      <c r="D733" s="171"/>
    </row>
    <row r="734" spans="4:4" ht="12.75" customHeight="1">
      <c r="D734" s="171"/>
    </row>
    <row r="735" spans="4:4" ht="12.75" customHeight="1">
      <c r="D735" s="171"/>
    </row>
    <row r="736" spans="4:4" ht="12.75" customHeight="1">
      <c r="D736" s="171"/>
    </row>
    <row r="737" spans="4:4" ht="12.75" customHeight="1">
      <c r="D737" s="171"/>
    </row>
    <row r="738" spans="4:4" ht="12.75" customHeight="1">
      <c r="D738" s="171"/>
    </row>
    <row r="739" spans="4:4" ht="12.75" customHeight="1">
      <c r="D739" s="171"/>
    </row>
    <row r="740" spans="4:4" ht="12.75" customHeight="1">
      <c r="D740" s="171"/>
    </row>
    <row r="741" spans="4:4" ht="12.75" customHeight="1">
      <c r="D741" s="171"/>
    </row>
    <row r="742" spans="4:4" ht="12.75" customHeight="1">
      <c r="D742" s="171"/>
    </row>
    <row r="743" spans="4:4" ht="12.75" customHeight="1">
      <c r="D743" s="171"/>
    </row>
    <row r="744" spans="4:4" ht="12.75" customHeight="1">
      <c r="D744" s="171"/>
    </row>
    <row r="745" spans="4:4" ht="12.75" customHeight="1">
      <c r="D745" s="171"/>
    </row>
    <row r="746" spans="4:4" ht="12.75" customHeight="1">
      <c r="D746" s="171"/>
    </row>
    <row r="747" spans="4:4" ht="12.75" customHeight="1">
      <c r="D747" s="171"/>
    </row>
    <row r="748" spans="4:4" ht="12.75" customHeight="1">
      <c r="D748" s="171"/>
    </row>
    <row r="749" spans="4:4" ht="12.75" customHeight="1">
      <c r="D749" s="171"/>
    </row>
    <row r="750" spans="4:4" ht="12.75" customHeight="1">
      <c r="D750" s="171"/>
    </row>
    <row r="751" spans="4:4" ht="12.75" customHeight="1">
      <c r="D751" s="171"/>
    </row>
    <row r="752" spans="4:4" ht="12.75" customHeight="1">
      <c r="D752" s="171"/>
    </row>
    <row r="753" spans="4:4" ht="12.75" customHeight="1">
      <c r="D753" s="171"/>
    </row>
    <row r="754" spans="4:4" ht="12.75" customHeight="1">
      <c r="D754" s="171"/>
    </row>
    <row r="755" spans="4:4" ht="12.75" customHeight="1">
      <c r="D755" s="171"/>
    </row>
    <row r="756" spans="4:4" ht="12.75" customHeight="1">
      <c r="D756" s="171"/>
    </row>
    <row r="757" spans="4:4" ht="12.75" customHeight="1">
      <c r="D757" s="171"/>
    </row>
    <row r="758" spans="4:4" ht="12.75" customHeight="1">
      <c r="D758" s="171"/>
    </row>
    <row r="759" spans="4:4" ht="12.75" customHeight="1">
      <c r="D759" s="171"/>
    </row>
    <row r="760" spans="4:4" ht="12.75" customHeight="1">
      <c r="D760" s="171"/>
    </row>
    <row r="761" spans="4:4" ht="12.75" customHeight="1">
      <c r="D761" s="171"/>
    </row>
    <row r="762" spans="4:4" ht="12.75" customHeight="1">
      <c r="D762" s="171"/>
    </row>
    <row r="763" spans="4:4" ht="12.75" customHeight="1">
      <c r="D763" s="171"/>
    </row>
    <row r="764" spans="4:4" ht="12.75" customHeight="1">
      <c r="D764" s="171"/>
    </row>
    <row r="765" spans="4:4" ht="12.75" customHeight="1">
      <c r="D765" s="171"/>
    </row>
    <row r="766" spans="4:4" ht="12.75" customHeight="1">
      <c r="D766" s="171"/>
    </row>
    <row r="767" spans="4:4" ht="12.75" customHeight="1">
      <c r="D767" s="171"/>
    </row>
    <row r="768" spans="4:4" ht="12.75" customHeight="1">
      <c r="D768" s="171"/>
    </row>
    <row r="769" spans="4:4" ht="12.75" customHeight="1">
      <c r="D769" s="171"/>
    </row>
    <row r="770" spans="4:4" ht="12.75" customHeight="1">
      <c r="D770" s="171"/>
    </row>
    <row r="771" spans="4:4" ht="12.75" customHeight="1">
      <c r="D771" s="171"/>
    </row>
    <row r="772" spans="4:4" ht="12.75" customHeight="1">
      <c r="D772" s="171"/>
    </row>
    <row r="773" spans="4:4" ht="12.75" customHeight="1">
      <c r="D773" s="171"/>
    </row>
    <row r="774" spans="4:4" ht="12.75" customHeight="1">
      <c r="D774" s="171"/>
    </row>
    <row r="775" spans="4:4" ht="12.75" customHeight="1">
      <c r="D775" s="171"/>
    </row>
    <row r="776" spans="4:4" ht="12.75" customHeight="1">
      <c r="D776" s="171"/>
    </row>
    <row r="777" spans="4:4" ht="12.75" customHeight="1">
      <c r="D777" s="171"/>
    </row>
    <row r="778" spans="4:4" ht="12.75" customHeight="1">
      <c r="D778" s="171"/>
    </row>
    <row r="779" spans="4:4" ht="12.75" customHeight="1">
      <c r="D779" s="171"/>
    </row>
    <row r="780" spans="4:4" ht="12.75" customHeight="1">
      <c r="D780" s="171"/>
    </row>
    <row r="781" spans="4:4" ht="12.75" customHeight="1">
      <c r="D781" s="171"/>
    </row>
    <row r="782" spans="4:4" ht="12.75" customHeight="1">
      <c r="D782" s="171"/>
    </row>
    <row r="783" spans="4:4" ht="12.75" customHeight="1">
      <c r="D783" s="171"/>
    </row>
    <row r="784" spans="4:4" ht="12.75" customHeight="1">
      <c r="D784" s="171"/>
    </row>
    <row r="785" spans="4:4" ht="12.75" customHeight="1">
      <c r="D785" s="171"/>
    </row>
    <row r="786" spans="4:4" ht="12.75" customHeight="1">
      <c r="D786" s="171"/>
    </row>
    <row r="787" spans="4:4" ht="12.75" customHeight="1">
      <c r="D787" s="171"/>
    </row>
    <row r="788" spans="4:4" ht="12.75" customHeight="1">
      <c r="D788" s="171"/>
    </row>
    <row r="789" spans="4:4" ht="12.75" customHeight="1">
      <c r="D789" s="171"/>
    </row>
    <row r="790" spans="4:4" ht="12.75" customHeight="1">
      <c r="D790" s="171"/>
    </row>
    <row r="791" spans="4:4" ht="12.75" customHeight="1">
      <c r="D791" s="171"/>
    </row>
    <row r="792" spans="4:4" ht="12.75" customHeight="1">
      <c r="D792" s="171"/>
    </row>
    <row r="793" spans="4:4" ht="12.75" customHeight="1">
      <c r="D793" s="171"/>
    </row>
    <row r="794" spans="4:4" ht="12.75" customHeight="1">
      <c r="D794" s="171"/>
    </row>
    <row r="795" spans="4:4" ht="12.75" customHeight="1">
      <c r="D795" s="171"/>
    </row>
    <row r="796" spans="4:4" ht="12.75" customHeight="1">
      <c r="D796" s="171"/>
    </row>
    <row r="797" spans="4:4" ht="12.75" customHeight="1">
      <c r="D797" s="171"/>
    </row>
    <row r="798" spans="4:4" ht="12.75" customHeight="1">
      <c r="D798" s="171"/>
    </row>
    <row r="799" spans="4:4" ht="12.75" customHeight="1">
      <c r="D799" s="171"/>
    </row>
    <row r="800" spans="4:4" ht="12.75" customHeight="1">
      <c r="D800" s="171"/>
    </row>
    <row r="801" spans="4:4" ht="12.75" customHeight="1">
      <c r="D801" s="171"/>
    </row>
    <row r="802" spans="4:4" ht="12.75" customHeight="1">
      <c r="D802" s="171"/>
    </row>
    <row r="803" spans="4:4" ht="12.75" customHeight="1">
      <c r="D803" s="171"/>
    </row>
    <row r="804" spans="4:4" ht="12.75" customHeight="1">
      <c r="D804" s="171"/>
    </row>
    <row r="805" spans="4:4" ht="12.75" customHeight="1">
      <c r="D805" s="171"/>
    </row>
    <row r="806" spans="4:4" ht="12.75" customHeight="1">
      <c r="D806" s="171"/>
    </row>
    <row r="807" spans="4:4" ht="12.75" customHeight="1">
      <c r="D807" s="171"/>
    </row>
    <row r="808" spans="4:4" ht="12.75" customHeight="1">
      <c r="D808" s="171"/>
    </row>
    <row r="809" spans="4:4" ht="12.75" customHeight="1">
      <c r="D809" s="171"/>
    </row>
    <row r="810" spans="4:4" ht="12.75" customHeight="1">
      <c r="D810" s="171"/>
    </row>
    <row r="811" spans="4:4" ht="12.75" customHeight="1">
      <c r="D811" s="171"/>
    </row>
    <row r="812" spans="4:4" ht="12.75" customHeight="1">
      <c r="D812" s="171"/>
    </row>
    <row r="813" spans="4:4" ht="12.75" customHeight="1">
      <c r="D813" s="171"/>
    </row>
    <row r="814" spans="4:4" ht="12.75" customHeight="1">
      <c r="D814" s="171"/>
    </row>
    <row r="815" spans="4:4" ht="12.75" customHeight="1">
      <c r="D815" s="171"/>
    </row>
    <row r="816" spans="4:4" ht="12.75" customHeight="1">
      <c r="D816" s="171"/>
    </row>
    <row r="817" spans="4:4" ht="12.75" customHeight="1">
      <c r="D817" s="171"/>
    </row>
    <row r="818" spans="4:4" ht="12.75" customHeight="1">
      <c r="D818" s="171"/>
    </row>
    <row r="819" spans="4:4" ht="12.75" customHeight="1">
      <c r="D819" s="171"/>
    </row>
    <row r="820" spans="4:4" ht="12.75" customHeight="1">
      <c r="D820" s="171"/>
    </row>
    <row r="821" spans="4:4" ht="12.75" customHeight="1">
      <c r="D821" s="171"/>
    </row>
    <row r="822" spans="4:4" ht="12.75" customHeight="1">
      <c r="D822" s="171"/>
    </row>
    <row r="823" spans="4:4" ht="12.75" customHeight="1">
      <c r="D823" s="171"/>
    </row>
    <row r="824" spans="4:4" ht="12.75" customHeight="1">
      <c r="D824" s="171"/>
    </row>
    <row r="825" spans="4:4" ht="12.75" customHeight="1">
      <c r="D825" s="171"/>
    </row>
    <row r="826" spans="4:4" ht="12.75" customHeight="1">
      <c r="D826" s="171"/>
    </row>
    <row r="827" spans="4:4" ht="12.75" customHeight="1">
      <c r="D827" s="171"/>
    </row>
    <row r="828" spans="4:4" ht="12.75" customHeight="1">
      <c r="D828" s="171"/>
    </row>
    <row r="829" spans="4:4" ht="12.75" customHeight="1">
      <c r="D829" s="171"/>
    </row>
    <row r="830" spans="4:4" ht="12.75" customHeight="1">
      <c r="D830" s="171"/>
    </row>
    <row r="831" spans="4:4" ht="12.75" customHeight="1">
      <c r="D831" s="171"/>
    </row>
    <row r="832" spans="4:4" ht="12.75" customHeight="1">
      <c r="D832" s="171"/>
    </row>
    <row r="833" spans="4:4" ht="12.75" customHeight="1">
      <c r="D833" s="171"/>
    </row>
    <row r="834" spans="4:4" ht="12.75" customHeight="1">
      <c r="D834" s="171"/>
    </row>
    <row r="835" spans="4:4" ht="12.75" customHeight="1">
      <c r="D835" s="171"/>
    </row>
    <row r="836" spans="4:4" ht="12.75" customHeight="1">
      <c r="D836" s="171"/>
    </row>
    <row r="837" spans="4:4" ht="12.75" customHeight="1">
      <c r="D837" s="171"/>
    </row>
    <row r="838" spans="4:4" ht="12.75" customHeight="1">
      <c r="D838" s="171"/>
    </row>
    <row r="839" spans="4:4" ht="12.75" customHeight="1">
      <c r="D839" s="171"/>
    </row>
    <row r="840" spans="4:4" ht="12.75" customHeight="1">
      <c r="D840" s="171"/>
    </row>
    <row r="841" spans="4:4" ht="12.75" customHeight="1">
      <c r="D841" s="171"/>
    </row>
    <row r="842" spans="4:4" ht="12.75" customHeight="1">
      <c r="D842" s="171"/>
    </row>
    <row r="843" spans="4:4" ht="12.75" customHeight="1">
      <c r="D843" s="171"/>
    </row>
    <row r="844" spans="4:4" ht="12.75" customHeight="1">
      <c r="D844" s="171"/>
    </row>
    <row r="845" spans="4:4" ht="12.75" customHeight="1">
      <c r="D845" s="171"/>
    </row>
    <row r="846" spans="4:4" ht="12.75" customHeight="1">
      <c r="D846" s="171"/>
    </row>
    <row r="847" spans="4:4" ht="12.75" customHeight="1">
      <c r="D847" s="171"/>
    </row>
    <row r="848" spans="4:4" ht="12.75" customHeight="1">
      <c r="D848" s="171"/>
    </row>
    <row r="849" spans="4:4" ht="12.75" customHeight="1">
      <c r="D849" s="171"/>
    </row>
    <row r="850" spans="4:4" ht="12.75" customHeight="1">
      <c r="D850" s="171"/>
    </row>
    <row r="851" spans="4:4" ht="12.75" customHeight="1">
      <c r="D851" s="171"/>
    </row>
    <row r="852" spans="4:4" ht="12.75" customHeight="1">
      <c r="D852" s="171"/>
    </row>
    <row r="853" spans="4:4" ht="12.75" customHeight="1">
      <c r="D853" s="171"/>
    </row>
    <row r="854" spans="4:4" ht="12.75" customHeight="1">
      <c r="D854" s="171"/>
    </row>
    <row r="855" spans="4:4" ht="12.75" customHeight="1">
      <c r="D855" s="171"/>
    </row>
    <row r="856" spans="4:4" ht="12.75" customHeight="1">
      <c r="D856" s="171"/>
    </row>
    <row r="857" spans="4:4" ht="12.75" customHeight="1">
      <c r="D857" s="171"/>
    </row>
    <row r="858" spans="4:4" ht="12.75" customHeight="1">
      <c r="D858" s="171"/>
    </row>
    <row r="859" spans="4:4" ht="12.75" customHeight="1">
      <c r="D859" s="171"/>
    </row>
    <row r="860" spans="4:4" ht="12.75" customHeight="1">
      <c r="D860" s="171"/>
    </row>
    <row r="861" spans="4:4" ht="12.75" customHeight="1">
      <c r="D861" s="171"/>
    </row>
    <row r="862" spans="4:4" ht="12.75" customHeight="1">
      <c r="D862" s="171"/>
    </row>
    <row r="863" spans="4:4" ht="12.75" customHeight="1">
      <c r="D863" s="171"/>
    </row>
    <row r="864" spans="4:4" ht="12.75" customHeight="1">
      <c r="D864" s="171"/>
    </row>
    <row r="865" spans="4:4" ht="12.75" customHeight="1">
      <c r="D865" s="171"/>
    </row>
    <row r="866" spans="4:4" ht="12.75" customHeight="1">
      <c r="D866" s="171"/>
    </row>
    <row r="867" spans="4:4" ht="12.75" customHeight="1">
      <c r="D867" s="171"/>
    </row>
    <row r="868" spans="4:4" ht="12.75" customHeight="1">
      <c r="D868" s="171"/>
    </row>
    <row r="869" spans="4:4" ht="12.75" customHeight="1">
      <c r="D869" s="171"/>
    </row>
    <row r="870" spans="4:4" ht="12.75" customHeight="1">
      <c r="D870" s="171"/>
    </row>
    <row r="871" spans="4:4" ht="12.75" customHeight="1">
      <c r="D871" s="171"/>
    </row>
    <row r="872" spans="4:4" ht="12.75" customHeight="1">
      <c r="D872" s="171"/>
    </row>
    <row r="873" spans="4:4" ht="12.75" customHeight="1">
      <c r="D873" s="171"/>
    </row>
    <row r="874" spans="4:4" ht="12.75" customHeight="1">
      <c r="D874" s="171"/>
    </row>
    <row r="875" spans="4:4" ht="12.75" customHeight="1">
      <c r="D875" s="171"/>
    </row>
    <row r="876" spans="4:4" ht="12.75" customHeight="1">
      <c r="D876" s="171"/>
    </row>
    <row r="877" spans="4:4" ht="12.75" customHeight="1">
      <c r="D877" s="171"/>
    </row>
    <row r="878" spans="4:4" ht="12.75" customHeight="1">
      <c r="D878" s="171"/>
    </row>
    <row r="879" spans="4:4" ht="12.75" customHeight="1">
      <c r="D879" s="171"/>
    </row>
    <row r="880" spans="4:4" ht="12.75" customHeight="1">
      <c r="D880" s="171"/>
    </row>
    <row r="881" spans="4:4" ht="12.75" customHeight="1">
      <c r="D881" s="171"/>
    </row>
    <row r="882" spans="4:4" ht="12.75" customHeight="1">
      <c r="D882" s="171"/>
    </row>
    <row r="883" spans="4:4" ht="12.75" customHeight="1">
      <c r="D883" s="171"/>
    </row>
    <row r="884" spans="4:4" ht="12.75" customHeight="1">
      <c r="D884" s="171"/>
    </row>
    <row r="885" spans="4:4" ht="12.75" customHeight="1">
      <c r="D885" s="171"/>
    </row>
    <row r="886" spans="4:4" ht="12.75" customHeight="1">
      <c r="D886" s="171"/>
    </row>
    <row r="887" spans="4:4" ht="12.75" customHeight="1">
      <c r="D887" s="171"/>
    </row>
    <row r="888" spans="4:4" ht="12.75" customHeight="1">
      <c r="D888" s="171"/>
    </row>
    <row r="889" spans="4:4" ht="12.75" customHeight="1">
      <c r="D889" s="171"/>
    </row>
    <row r="890" spans="4:4" ht="12.75" customHeight="1">
      <c r="D890" s="171"/>
    </row>
    <row r="891" spans="4:4" ht="12.75" customHeight="1">
      <c r="D891" s="171"/>
    </row>
    <row r="892" spans="4:4" ht="12.75" customHeight="1">
      <c r="D892" s="171"/>
    </row>
    <row r="893" spans="4:4" ht="12.75" customHeight="1">
      <c r="D893" s="171"/>
    </row>
    <row r="894" spans="4:4" ht="12.75" customHeight="1">
      <c r="D894" s="171"/>
    </row>
    <row r="895" spans="4:4" ht="12.75" customHeight="1">
      <c r="D895" s="171"/>
    </row>
    <row r="896" spans="4:4" ht="12.75" customHeight="1">
      <c r="D896" s="171"/>
    </row>
    <row r="897" spans="4:4" ht="12.75" customHeight="1">
      <c r="D897" s="171"/>
    </row>
    <row r="898" spans="4:4" ht="12.75" customHeight="1">
      <c r="D898" s="171"/>
    </row>
    <row r="899" spans="4:4" ht="12.75" customHeight="1">
      <c r="D899" s="171"/>
    </row>
    <row r="900" spans="4:4" ht="12.75" customHeight="1">
      <c r="D900" s="171"/>
    </row>
    <row r="901" spans="4:4" ht="12.75" customHeight="1">
      <c r="D901" s="171"/>
    </row>
    <row r="902" spans="4:4" ht="12.75" customHeight="1">
      <c r="D902" s="171"/>
    </row>
    <row r="903" spans="4:4" ht="12.75" customHeight="1">
      <c r="D903" s="171"/>
    </row>
    <row r="904" spans="4:4" ht="12.75" customHeight="1">
      <c r="D904" s="171"/>
    </row>
    <row r="905" spans="4:4" ht="12.75" customHeight="1">
      <c r="D905" s="171"/>
    </row>
    <row r="906" spans="4:4" ht="12.75" customHeight="1">
      <c r="D906" s="171"/>
    </row>
    <row r="907" spans="4:4" ht="12.75" customHeight="1">
      <c r="D907" s="171"/>
    </row>
    <row r="908" spans="4:4" ht="12.75" customHeight="1">
      <c r="D908" s="171"/>
    </row>
    <row r="909" spans="4:4" ht="12.75" customHeight="1">
      <c r="D909" s="171"/>
    </row>
    <row r="910" spans="4:4" ht="12.75" customHeight="1">
      <c r="D910" s="171"/>
    </row>
    <row r="911" spans="4:4" ht="12.75" customHeight="1">
      <c r="D911" s="171"/>
    </row>
    <row r="912" spans="4:4" ht="12.75" customHeight="1">
      <c r="D912" s="171"/>
    </row>
    <row r="913" spans="4:4" ht="12.75" customHeight="1">
      <c r="D913" s="171"/>
    </row>
    <row r="914" spans="4:4" ht="12.75" customHeight="1">
      <c r="D914" s="171"/>
    </row>
    <row r="915" spans="4:4" ht="12.75" customHeight="1">
      <c r="D915" s="171"/>
    </row>
    <row r="916" spans="4:4" ht="12.75" customHeight="1">
      <c r="D916" s="171"/>
    </row>
    <row r="917" spans="4:4" ht="12.75" customHeight="1">
      <c r="D917" s="171"/>
    </row>
    <row r="918" spans="4:4" ht="12.75" customHeight="1">
      <c r="D918" s="171"/>
    </row>
    <row r="919" spans="4:4" ht="12.75" customHeight="1">
      <c r="D919" s="171"/>
    </row>
    <row r="920" spans="4:4" ht="12.75" customHeight="1">
      <c r="D920" s="171"/>
    </row>
    <row r="921" spans="4:4" ht="12.75" customHeight="1">
      <c r="D921" s="171"/>
    </row>
    <row r="922" spans="4:4" ht="12.75" customHeight="1">
      <c r="D922" s="171"/>
    </row>
    <row r="923" spans="4:4" ht="12.75" customHeight="1">
      <c r="D923" s="171"/>
    </row>
    <row r="924" spans="4:4" ht="12.75" customHeight="1">
      <c r="D924" s="171"/>
    </row>
    <row r="925" spans="4:4" ht="12.75" customHeight="1">
      <c r="D925" s="171"/>
    </row>
    <row r="926" spans="4:4" ht="12.75" customHeight="1">
      <c r="D926" s="171"/>
    </row>
    <row r="927" spans="4:4" ht="12.75" customHeight="1">
      <c r="D927" s="171"/>
    </row>
    <row r="928" spans="4:4" ht="12.75" customHeight="1">
      <c r="D928" s="171"/>
    </row>
    <row r="929" spans="4:4" ht="12.75" customHeight="1">
      <c r="D929" s="171"/>
    </row>
    <row r="930" spans="4:4" ht="12.75" customHeight="1">
      <c r="D930" s="171"/>
    </row>
    <row r="931" spans="4:4" ht="12.75" customHeight="1">
      <c r="D931" s="171"/>
    </row>
    <row r="932" spans="4:4" ht="12.75" customHeight="1">
      <c r="D932" s="171"/>
    </row>
    <row r="933" spans="4:4" ht="12.75" customHeight="1">
      <c r="D933" s="171"/>
    </row>
    <row r="934" spans="4:4" ht="12.75" customHeight="1">
      <c r="D934" s="171"/>
    </row>
    <row r="935" spans="4:4" ht="12.75" customHeight="1">
      <c r="D935" s="171"/>
    </row>
    <row r="936" spans="4:4" ht="12.75" customHeight="1">
      <c r="D936" s="171"/>
    </row>
    <row r="937" spans="4:4" ht="12.75" customHeight="1">
      <c r="D937" s="171"/>
    </row>
    <row r="938" spans="4:4" ht="12.75" customHeight="1">
      <c r="D938" s="171"/>
    </row>
    <row r="939" spans="4:4" ht="12.75" customHeight="1">
      <c r="D939" s="171"/>
    </row>
    <row r="940" spans="4:4" ht="12.75" customHeight="1">
      <c r="D940" s="171"/>
    </row>
    <row r="941" spans="4:4" ht="12.75" customHeight="1">
      <c r="D941" s="171"/>
    </row>
    <row r="942" spans="4:4" ht="12.75" customHeight="1">
      <c r="D942" s="171"/>
    </row>
    <row r="943" spans="4:4" ht="12.75" customHeight="1">
      <c r="D943" s="171"/>
    </row>
    <row r="944" spans="4:4" ht="12.75" customHeight="1">
      <c r="D944" s="171"/>
    </row>
    <row r="945" spans="4:4" ht="12.75" customHeight="1">
      <c r="D945" s="171"/>
    </row>
    <row r="946" spans="4:4" ht="12.75" customHeight="1">
      <c r="D946" s="171"/>
    </row>
    <row r="947" spans="4:4" ht="12.75" customHeight="1">
      <c r="D947" s="171"/>
    </row>
    <row r="948" spans="4:4" ht="12.75" customHeight="1">
      <c r="D948" s="171"/>
    </row>
    <row r="949" spans="4:4" ht="12.75" customHeight="1">
      <c r="D949" s="171"/>
    </row>
    <row r="950" spans="4:4" ht="12.75" customHeight="1">
      <c r="D950" s="171"/>
    </row>
    <row r="951" spans="4:4" ht="12.75" customHeight="1">
      <c r="D951" s="171"/>
    </row>
    <row r="952" spans="4:4" ht="12.75" customHeight="1">
      <c r="D952" s="171"/>
    </row>
    <row r="953" spans="4:4" ht="12.75" customHeight="1">
      <c r="D953" s="171"/>
    </row>
    <row r="954" spans="4:4" ht="12.75" customHeight="1">
      <c r="D954" s="171"/>
    </row>
    <row r="955" spans="4:4" ht="12.75" customHeight="1">
      <c r="D955" s="171"/>
    </row>
    <row r="956" spans="4:4" ht="12.75" customHeight="1">
      <c r="D956" s="171"/>
    </row>
    <row r="957" spans="4:4" ht="12.75" customHeight="1">
      <c r="D957" s="171"/>
    </row>
    <row r="958" spans="4:4" ht="12.75" customHeight="1">
      <c r="D958" s="171"/>
    </row>
    <row r="959" spans="4:4" ht="12.75" customHeight="1">
      <c r="D959" s="171"/>
    </row>
    <row r="960" spans="4:4" ht="12.75" customHeight="1">
      <c r="D960" s="171"/>
    </row>
    <row r="961" spans="4:4" ht="12.75" customHeight="1">
      <c r="D961" s="171"/>
    </row>
    <row r="962" spans="4:4" ht="12.75" customHeight="1">
      <c r="D962" s="171"/>
    </row>
    <row r="963" spans="4:4" ht="12.75" customHeight="1">
      <c r="D963" s="171"/>
    </row>
    <row r="964" spans="4:4" ht="12.75" customHeight="1">
      <c r="D964" s="171"/>
    </row>
    <row r="965" spans="4:4" ht="12.75" customHeight="1">
      <c r="D965" s="171"/>
    </row>
    <row r="966" spans="4:4" ht="12.75" customHeight="1">
      <c r="D966" s="171"/>
    </row>
    <row r="967" spans="4:4" ht="12.75" customHeight="1">
      <c r="D967" s="171"/>
    </row>
    <row r="968" spans="4:4" ht="12.75" customHeight="1">
      <c r="D968" s="171"/>
    </row>
    <row r="969" spans="4:4" ht="12.75" customHeight="1">
      <c r="D969" s="171"/>
    </row>
    <row r="970" spans="4:4" ht="12.75" customHeight="1">
      <c r="D970" s="171"/>
    </row>
    <row r="971" spans="4:4" ht="12.75" customHeight="1">
      <c r="D971" s="171"/>
    </row>
    <row r="972" spans="4:4" ht="12.75" customHeight="1">
      <c r="D972" s="171"/>
    </row>
    <row r="973" spans="4:4" ht="12.75" customHeight="1">
      <c r="D973" s="171"/>
    </row>
    <row r="974" spans="4:4" ht="12.75" customHeight="1">
      <c r="D974" s="171"/>
    </row>
    <row r="975" spans="4:4" ht="12.75" customHeight="1">
      <c r="D975" s="171"/>
    </row>
    <row r="976" spans="4:4" ht="12.75" customHeight="1">
      <c r="D976" s="171"/>
    </row>
    <row r="977" spans="4:4" ht="12.75" customHeight="1">
      <c r="D977" s="171"/>
    </row>
    <row r="978" spans="4:4" ht="12.75" customHeight="1">
      <c r="D978" s="171"/>
    </row>
    <row r="979" spans="4:4" ht="12.75" customHeight="1">
      <c r="D979" s="171"/>
    </row>
    <row r="980" spans="4:4" ht="12.75" customHeight="1">
      <c r="D980" s="171"/>
    </row>
    <row r="981" spans="4:4" ht="12.75" customHeight="1">
      <c r="D981" s="171"/>
    </row>
    <row r="982" spans="4:4" ht="12.75" customHeight="1">
      <c r="D982" s="171"/>
    </row>
    <row r="983" spans="4:4" ht="12.75" customHeight="1">
      <c r="D983" s="171"/>
    </row>
    <row r="984" spans="4:4" ht="12.75" customHeight="1">
      <c r="D984" s="171"/>
    </row>
    <row r="985" spans="4:4" ht="12.75" customHeight="1">
      <c r="D985" s="171"/>
    </row>
    <row r="986" spans="4:4" ht="12.75" customHeight="1">
      <c r="D986" s="171"/>
    </row>
    <row r="987" spans="4:4" ht="12.75" customHeight="1">
      <c r="D987" s="171"/>
    </row>
    <row r="988" spans="4:4" ht="12.75" customHeight="1">
      <c r="D988" s="171"/>
    </row>
    <row r="989" spans="4:4" ht="12.75" customHeight="1">
      <c r="D989" s="171"/>
    </row>
    <row r="990" spans="4:4" ht="12.75" customHeight="1">
      <c r="D990" s="171"/>
    </row>
    <row r="991" spans="4:4" ht="12.75" customHeight="1">
      <c r="D991" s="171"/>
    </row>
    <row r="992" spans="4:4" ht="12.75" customHeight="1">
      <c r="D992" s="171"/>
    </row>
    <row r="993" spans="4:4" ht="12.75" customHeight="1">
      <c r="D993" s="171"/>
    </row>
    <row r="994" spans="4:4" ht="12.75" customHeight="1">
      <c r="D994" s="171"/>
    </row>
    <row r="995" spans="4:4" ht="12.75" customHeight="1">
      <c r="D995" s="171"/>
    </row>
    <row r="996" spans="4:4" ht="12.75" customHeight="1">
      <c r="D996" s="171"/>
    </row>
    <row r="997" spans="4:4" ht="12.75" customHeight="1">
      <c r="D997" s="171"/>
    </row>
    <row r="998" spans="4:4" ht="12.75" customHeight="1">
      <c r="D998" s="171"/>
    </row>
    <row r="999" spans="4:4" ht="12.75" customHeight="1">
      <c r="D999" s="171"/>
    </row>
    <row r="1000" spans="4:4" ht="12.75" customHeight="1">
      <c r="D1000" s="171"/>
    </row>
    <row r="1001" spans="4:4" ht="12.75" customHeight="1">
      <c r="D1001" s="171"/>
    </row>
    <row r="1002" spans="4:4" ht="12.75" customHeight="1">
      <c r="D1002" s="171"/>
    </row>
    <row r="1003" spans="4:4" ht="12.75" customHeight="1">
      <c r="D1003" s="171"/>
    </row>
    <row r="1004" spans="4:4" ht="12.75" customHeight="1">
      <c r="D1004" s="171"/>
    </row>
    <row r="1005" spans="4:4" ht="12.75" customHeight="1">
      <c r="D1005" s="171"/>
    </row>
    <row r="1006" spans="4:4" ht="12.75" customHeight="1">
      <c r="D1006" s="171"/>
    </row>
    <row r="1007" spans="4:4" ht="12.75" customHeight="1">
      <c r="D1007" s="171"/>
    </row>
    <row r="1008" spans="4:4" ht="12.75" customHeight="1">
      <c r="D1008" s="171"/>
    </row>
    <row r="1009" spans="4:4" ht="12.75" customHeight="1">
      <c r="D1009" s="171"/>
    </row>
    <row r="1010" spans="4:4" ht="12.75" customHeight="1">
      <c r="D1010" s="171"/>
    </row>
    <row r="1011" spans="4:4" ht="12.75" customHeight="1">
      <c r="D1011" s="171"/>
    </row>
    <row r="1012" spans="4:4" ht="12.75" customHeight="1">
      <c r="D1012" s="171"/>
    </row>
    <row r="1013" spans="4:4" ht="12.75" customHeight="1">
      <c r="D1013" s="171"/>
    </row>
    <row r="1014" spans="4:4" ht="12.75" customHeight="1">
      <c r="D1014" s="171"/>
    </row>
    <row r="1015" spans="4:4" ht="12.75" customHeight="1">
      <c r="D1015" s="171"/>
    </row>
    <row r="1016" spans="4:4" ht="12.75" customHeight="1">
      <c r="D1016" s="171"/>
    </row>
    <row r="1017" spans="4:4" ht="12.75" customHeight="1">
      <c r="D1017" s="171"/>
    </row>
    <row r="1018" spans="4:4" ht="12.75" customHeight="1">
      <c r="D1018" s="171"/>
    </row>
    <row r="1019" spans="4:4" ht="12.75" customHeight="1">
      <c r="D1019" s="171"/>
    </row>
    <row r="1020" spans="4:4" ht="12.75" customHeight="1">
      <c r="D1020" s="171"/>
    </row>
    <row r="1021" spans="4:4" ht="12.75" customHeight="1">
      <c r="D1021" s="171"/>
    </row>
    <row r="1022" spans="4:4" ht="12.75" customHeight="1">
      <c r="D1022" s="171"/>
    </row>
    <row r="1023" spans="4:4" ht="12.75" customHeight="1">
      <c r="D1023" s="171"/>
    </row>
    <row r="1024" spans="4:4" ht="12.75" customHeight="1">
      <c r="D1024" s="171"/>
    </row>
    <row r="1025" spans="4:4" ht="12.75" customHeight="1">
      <c r="D1025" s="171"/>
    </row>
    <row r="1026" spans="4:4" ht="12.75" customHeight="1">
      <c r="D1026" s="171"/>
    </row>
    <row r="1027" spans="4:4" ht="12.75" customHeight="1">
      <c r="D1027" s="171"/>
    </row>
    <row r="1028" spans="4:4" ht="12.75" customHeight="1">
      <c r="D1028" s="171"/>
    </row>
    <row r="1029" spans="4:4" ht="12.75" customHeight="1">
      <c r="D1029" s="171"/>
    </row>
    <row r="1030" spans="4:4" ht="12.75" customHeight="1">
      <c r="D1030" s="171"/>
    </row>
    <row r="1031" spans="4:4" ht="12.75" customHeight="1">
      <c r="D1031" s="171"/>
    </row>
    <row r="1032" spans="4:4" ht="12.75" customHeight="1">
      <c r="D1032" s="171"/>
    </row>
    <row r="1033" spans="4:4" ht="12.75" customHeight="1">
      <c r="D1033" s="171"/>
    </row>
    <row r="1034" spans="4:4" ht="12.75" customHeight="1">
      <c r="D1034" s="171"/>
    </row>
    <row r="1035" spans="4:4" ht="12.75" customHeight="1">
      <c r="D1035" s="171"/>
    </row>
    <row r="1036" spans="4:4" ht="12.75" customHeight="1">
      <c r="D1036" s="171"/>
    </row>
    <row r="1037" spans="4:4" ht="12.75" customHeight="1">
      <c r="D1037" s="171"/>
    </row>
    <row r="1038" spans="4:4" ht="12.75" customHeight="1">
      <c r="D1038" s="171"/>
    </row>
    <row r="1039" spans="4:4" ht="12.75" customHeight="1">
      <c r="D1039" s="171"/>
    </row>
    <row r="1040" spans="4:4" ht="12.75" customHeight="1">
      <c r="D1040" s="171"/>
    </row>
    <row r="1041" spans="4:4" ht="12.75" customHeight="1">
      <c r="D1041" s="171"/>
    </row>
    <row r="1042" spans="4:4" ht="12.75" customHeight="1">
      <c r="D1042" s="171"/>
    </row>
    <row r="1043" spans="4:4" ht="12.75" customHeight="1">
      <c r="D1043" s="171"/>
    </row>
  </sheetData>
  <mergeCells count="31">
    <mergeCell ref="A114:D114"/>
    <mergeCell ref="A115:D115"/>
    <mergeCell ref="A116:D116"/>
    <mergeCell ref="A117:D117"/>
    <mergeCell ref="A4:A5"/>
    <mergeCell ref="B4:B5"/>
    <mergeCell ref="C4:C5"/>
    <mergeCell ref="D4:D5"/>
    <mergeCell ref="A102:C102"/>
    <mergeCell ref="A105:D105"/>
    <mergeCell ref="A106:D106"/>
    <mergeCell ref="A107:D107"/>
    <mergeCell ref="A108:D108"/>
    <mergeCell ref="C3:D3"/>
    <mergeCell ref="E3:G3"/>
    <mergeCell ref="A6:B6"/>
    <mergeCell ref="G95:I95"/>
    <mergeCell ref="A101:C101"/>
    <mergeCell ref="G101:J101"/>
    <mergeCell ref="E4:E5"/>
    <mergeCell ref="F4:F5"/>
    <mergeCell ref="G4:G5"/>
    <mergeCell ref="H4:H5"/>
    <mergeCell ref="I4:I5"/>
    <mergeCell ref="J4:J5"/>
    <mergeCell ref="A1:B3"/>
    <mergeCell ref="C1:D1"/>
    <mergeCell ref="E1:G1"/>
    <mergeCell ref="H1:J1"/>
    <mergeCell ref="C2:D2"/>
    <mergeCell ref="E2:G2"/>
  </mergeCells>
  <dataValidations count="1">
    <dataValidation type="list" allowBlank="1" sqref="M14:M27">
      <formula1>"SINAPI,SINAPI-I,SICRO,Composição,Cotação"</formula1>
    </dataValidation>
  </dataValidations>
  <printOptions horizontalCentered="1"/>
  <pageMargins left="0.23622047244094499" right="0.23622047244094499" top="0.74803149606299202" bottom="0.74803149606299202" header="0" footer="0"/>
  <pageSetup paperSize="9" scale="62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view="pageBreakPreview" zoomScale="60" zoomScaleNormal="100" workbookViewId="0">
      <selection activeCell="O120" sqref="O120"/>
    </sheetView>
  </sheetViews>
  <sheetFormatPr defaultColWidth="12.5703125" defaultRowHeight="15" customHeight="1"/>
  <cols>
    <col min="1" max="16" width="11.5703125" customWidth="1"/>
    <col min="17" max="17" width="8.7109375" customWidth="1"/>
    <col min="18" max="19" width="11.5703125" customWidth="1"/>
    <col min="20" max="26" width="8.5703125" customWidth="1"/>
  </cols>
  <sheetData>
    <row r="1" spans="1:26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C3" s="219" t="s">
        <v>227</v>
      </c>
      <c r="D3" s="196"/>
      <c r="E3" s="196"/>
      <c r="F3" s="196"/>
      <c r="G3" s="196"/>
      <c r="H3" s="196"/>
      <c r="I3" s="196"/>
      <c r="J3" s="196"/>
      <c r="K3" s="196"/>
      <c r="L3" s="194"/>
    </row>
    <row r="4" spans="1:26" ht="12.75" customHeight="1"/>
    <row r="5" spans="1:26" ht="12.75" customHeight="1">
      <c r="C5" s="19" t="s">
        <v>228</v>
      </c>
      <c r="D5" s="20"/>
      <c r="E5" s="20"/>
      <c r="F5" s="20"/>
      <c r="G5" s="20"/>
      <c r="H5" s="20"/>
      <c r="I5" s="28"/>
      <c r="J5" s="29"/>
      <c r="K5" s="220">
        <v>0.5</v>
      </c>
      <c r="L5" s="194"/>
    </row>
    <row r="6" spans="1:26" ht="12.75" customHeight="1">
      <c r="C6" s="19" t="s">
        <v>229</v>
      </c>
      <c r="D6" s="20"/>
      <c r="E6" s="20"/>
      <c r="F6" s="20"/>
      <c r="G6" s="20"/>
      <c r="H6" s="20"/>
      <c r="I6" s="20"/>
      <c r="J6" s="28"/>
      <c r="K6" s="220">
        <v>3.5000000000000003E-2</v>
      </c>
      <c r="L6" s="194"/>
    </row>
    <row r="7" spans="1:26" ht="12.75" customHeight="1">
      <c r="B7" s="18" t="s">
        <v>230</v>
      </c>
    </row>
    <row r="8" spans="1:26" ht="12.75" customHeight="1">
      <c r="B8" s="18" t="s">
        <v>230</v>
      </c>
    </row>
    <row r="9" spans="1:26" ht="12.75" customHeight="1">
      <c r="B9" s="18" t="s">
        <v>230</v>
      </c>
      <c r="C9" s="221" t="s">
        <v>6</v>
      </c>
      <c r="D9" s="196"/>
      <c r="E9" s="196"/>
      <c r="F9" s="196"/>
      <c r="G9" s="196"/>
      <c r="H9" s="196"/>
      <c r="I9" s="196"/>
      <c r="J9" s="196"/>
      <c r="K9" s="196"/>
      <c r="L9" s="194"/>
    </row>
    <row r="10" spans="1:26" ht="12.75" customHeight="1">
      <c r="B10" s="18" t="s">
        <v>230</v>
      </c>
    </row>
    <row r="11" spans="1:26" ht="12.75" customHeight="1">
      <c r="B11" s="18" t="s">
        <v>230</v>
      </c>
      <c r="C11" s="21" t="s">
        <v>231</v>
      </c>
      <c r="D11" s="22"/>
      <c r="E11" s="22"/>
      <c r="F11" s="22"/>
      <c r="G11" s="22"/>
      <c r="H11" s="22"/>
      <c r="I11" s="22"/>
      <c r="J11" s="22"/>
      <c r="K11" s="22"/>
      <c r="L11" s="30"/>
    </row>
    <row r="12" spans="1:26" ht="12.75" customHeight="1">
      <c r="B12" s="18" t="s">
        <v>230</v>
      </c>
      <c r="C12" s="23" t="s">
        <v>232</v>
      </c>
      <c r="D12" s="24"/>
      <c r="E12" s="24"/>
      <c r="F12" s="24"/>
      <c r="G12" s="24"/>
      <c r="H12" s="24"/>
      <c r="I12" s="24"/>
      <c r="J12" s="24"/>
      <c r="K12" s="24"/>
      <c r="L12" s="31"/>
    </row>
    <row r="13" spans="1:26" ht="12.75" customHeight="1">
      <c r="B13" s="18" t="s">
        <v>230</v>
      </c>
    </row>
    <row r="14" spans="1:26" ht="12.75" customHeight="1">
      <c r="B14" s="18" t="s">
        <v>230</v>
      </c>
      <c r="C14" s="227" t="s">
        <v>233</v>
      </c>
      <c r="D14" s="199"/>
      <c r="E14" s="199"/>
      <c r="F14" s="199"/>
      <c r="G14" s="199"/>
      <c r="H14" s="199"/>
      <c r="I14" s="199"/>
      <c r="J14" s="214"/>
      <c r="K14" s="226" t="s">
        <v>234</v>
      </c>
      <c r="L14" s="226" t="s">
        <v>235</v>
      </c>
      <c r="N14" s="18" t="s">
        <v>236</v>
      </c>
      <c r="Q14" s="18" t="s">
        <v>237</v>
      </c>
      <c r="R14" s="18" t="s">
        <v>238</v>
      </c>
      <c r="S14" s="18" t="s">
        <v>239</v>
      </c>
    </row>
    <row r="15" spans="1:26" ht="12.75" customHeight="1">
      <c r="B15" s="18" t="s">
        <v>230</v>
      </c>
      <c r="C15" s="217"/>
      <c r="D15" s="201"/>
      <c r="E15" s="201"/>
      <c r="F15" s="201"/>
      <c r="G15" s="201"/>
      <c r="H15" s="201"/>
      <c r="I15" s="201"/>
      <c r="J15" s="218"/>
      <c r="K15" s="210"/>
      <c r="L15" s="210"/>
    </row>
    <row r="16" spans="1:26" ht="12.75" customHeight="1">
      <c r="B16" s="18" t="s">
        <v>230</v>
      </c>
      <c r="C16" s="219" t="s">
        <v>240</v>
      </c>
      <c r="D16" s="196"/>
      <c r="E16" s="196"/>
      <c r="F16" s="196"/>
      <c r="G16" s="196"/>
      <c r="H16" s="196"/>
      <c r="I16" s="196"/>
      <c r="J16" s="194"/>
      <c r="K16" s="33" t="s">
        <v>241</v>
      </c>
      <c r="L16" s="34">
        <v>3.4000000000000002E-2</v>
      </c>
      <c r="N16" s="18" t="s">
        <v>242</v>
      </c>
      <c r="Q16" s="38" t="e">
        <f>VLOOKUP(CONCATENATE(C12,"-",K16),$C$5:$G$132,3,0)</f>
        <v>#N/A</v>
      </c>
      <c r="R16" s="38" t="e">
        <f>VLOOKUP(CONCATENATE(C12,"-",K16),$C$5:$G$132,4,0)</f>
        <v>#N/A</v>
      </c>
      <c r="S16" s="38" t="e">
        <f>VLOOKUP(CONCATENATE(C12,"-",K16),$C$5:$G$132,5,0)</f>
        <v>#N/A</v>
      </c>
    </row>
    <row r="17" spans="2:19" ht="12.75" customHeight="1">
      <c r="B17" s="18" t="s">
        <v>230</v>
      </c>
      <c r="C17" s="219" t="s">
        <v>243</v>
      </c>
      <c r="D17" s="196"/>
      <c r="E17" s="196"/>
      <c r="F17" s="196"/>
      <c r="G17" s="196"/>
      <c r="H17" s="196"/>
      <c r="I17" s="196"/>
      <c r="J17" s="194"/>
      <c r="K17" s="33" t="s">
        <v>244</v>
      </c>
      <c r="L17" s="34">
        <v>9.2999999999999992E-3</v>
      </c>
      <c r="N17" s="18" t="s">
        <v>242</v>
      </c>
      <c r="Q17" s="38" t="e">
        <f>VLOOKUP(CONCATENATE(C12,"-",K17),$C$5:$G$132,3,0)</f>
        <v>#N/A</v>
      </c>
      <c r="R17" s="38" t="e">
        <f>VLOOKUP(CONCATENATE(C12,"-",K17),$C$5:$G$132,4,0)</f>
        <v>#N/A</v>
      </c>
      <c r="S17" s="38" t="e">
        <f>VLOOKUP(CONCATENATE(C12,"-",K17),$C$5:$G$132,5,0)</f>
        <v>#N/A</v>
      </c>
    </row>
    <row r="18" spans="2:19" ht="12.75" customHeight="1">
      <c r="B18" s="18" t="s">
        <v>230</v>
      </c>
      <c r="C18" s="219" t="s">
        <v>245</v>
      </c>
      <c r="D18" s="196"/>
      <c r="E18" s="196"/>
      <c r="F18" s="196"/>
      <c r="G18" s="196"/>
      <c r="H18" s="196"/>
      <c r="I18" s="196"/>
      <c r="J18" s="194"/>
      <c r="K18" s="33" t="s">
        <v>246</v>
      </c>
      <c r="L18" s="34">
        <v>0.01</v>
      </c>
      <c r="N18" s="18" t="s">
        <v>242</v>
      </c>
      <c r="Q18" s="38" t="e">
        <f>VLOOKUP(CONCATENATE(C12,"-",K18),$C$5:$G$132,3,0)</f>
        <v>#N/A</v>
      </c>
      <c r="R18" s="38" t="e">
        <f>VLOOKUP(CONCATENATE(C12,"-",K18),$C$5:$G$132,4,0)</f>
        <v>#N/A</v>
      </c>
      <c r="S18" s="38" t="e">
        <f>VLOOKUP(CONCATENATE(C12,"-",K18),$C$5:$G$132,5,0)</f>
        <v>#N/A</v>
      </c>
    </row>
    <row r="19" spans="2:19" ht="12.75" customHeight="1">
      <c r="B19" s="18" t="s">
        <v>230</v>
      </c>
      <c r="C19" s="219" t="s">
        <v>247</v>
      </c>
      <c r="D19" s="196"/>
      <c r="E19" s="196"/>
      <c r="F19" s="196"/>
      <c r="G19" s="196"/>
      <c r="H19" s="196"/>
      <c r="I19" s="196"/>
      <c r="J19" s="194"/>
      <c r="K19" s="33" t="s">
        <v>248</v>
      </c>
      <c r="L19" s="34">
        <v>1.2E-2</v>
      </c>
      <c r="N19" s="18" t="s">
        <v>242</v>
      </c>
      <c r="Q19" s="38" t="e">
        <f>VLOOKUP(CONCATENATE(C12,"-",K19),$C$5:$G$132,3,0)</f>
        <v>#N/A</v>
      </c>
      <c r="R19" s="38" t="e">
        <f>VLOOKUP(CONCATENATE(C12,"-",K19),$C$5:$G$132,4,0)</f>
        <v>#N/A</v>
      </c>
      <c r="S19" s="38" t="e">
        <f>VLOOKUP(CONCATENATE(C12,"-",K19),$C$5:$G$132,5,0)</f>
        <v>#N/A</v>
      </c>
    </row>
    <row r="20" spans="2:19" ht="12.75" customHeight="1">
      <c r="B20" s="18" t="s">
        <v>230</v>
      </c>
      <c r="C20" s="219" t="s">
        <v>249</v>
      </c>
      <c r="D20" s="196"/>
      <c r="E20" s="196"/>
      <c r="F20" s="196"/>
      <c r="G20" s="196"/>
      <c r="H20" s="196"/>
      <c r="I20" s="196"/>
      <c r="J20" s="194"/>
      <c r="K20" s="33" t="s">
        <v>250</v>
      </c>
      <c r="L20" s="34">
        <v>7.1999999999999995E-2</v>
      </c>
      <c r="N20" s="18" t="s">
        <v>242</v>
      </c>
      <c r="Q20" s="38" t="e">
        <f>VLOOKUP(CONCATENATE(C12,"-",K20),$C$5:$G$132,3,0)</f>
        <v>#N/A</v>
      </c>
      <c r="R20" s="38" t="e">
        <f>VLOOKUP(CONCATENATE(C12,"-",K20),$C$5:$G$132,4,0)</f>
        <v>#N/A</v>
      </c>
      <c r="S20" s="38" t="e">
        <f>VLOOKUP(CONCATENATE(C12,"-",K20),$C$5:$G$132,5,0)</f>
        <v>#N/A</v>
      </c>
    </row>
    <row r="21" spans="2:19" ht="12.75" customHeight="1">
      <c r="B21" s="18" t="s">
        <v>230</v>
      </c>
      <c r="C21" s="219" t="s">
        <v>251</v>
      </c>
      <c r="D21" s="196"/>
      <c r="E21" s="196"/>
      <c r="F21" s="196"/>
      <c r="G21" s="196"/>
      <c r="H21" s="196"/>
      <c r="I21" s="196"/>
      <c r="J21" s="194"/>
      <c r="K21" s="33" t="s">
        <v>252</v>
      </c>
      <c r="L21" s="35">
        <v>3.6499999999999998E-2</v>
      </c>
      <c r="N21" s="18" t="s">
        <v>242</v>
      </c>
      <c r="Q21" s="38">
        <v>3.6499999999999998E-2</v>
      </c>
      <c r="R21" s="38">
        <v>3.6499999999999998E-2</v>
      </c>
      <c r="S21" s="38">
        <v>3.6499999999999998E-2</v>
      </c>
    </row>
    <row r="22" spans="2:19" ht="12.75" customHeight="1">
      <c r="B22" s="18" t="s">
        <v>230</v>
      </c>
      <c r="C22" s="219" t="s">
        <v>253</v>
      </c>
      <c r="D22" s="196"/>
      <c r="E22" s="196"/>
      <c r="F22" s="196"/>
      <c r="G22" s="196"/>
      <c r="H22" s="196"/>
      <c r="I22" s="196"/>
      <c r="J22" s="194"/>
      <c r="K22" s="33" t="s">
        <v>254</v>
      </c>
      <c r="L22" s="35">
        <v>1.7500000000000002E-2</v>
      </c>
      <c r="N22" s="18" t="s">
        <v>242</v>
      </c>
      <c r="Q22" s="38">
        <v>0</v>
      </c>
      <c r="R22" s="38">
        <v>2.5000000000000001E-2</v>
      </c>
      <c r="S22" s="38">
        <v>0.05</v>
      </c>
    </row>
    <row r="23" spans="2:19" ht="12.75" customHeight="1">
      <c r="B23" s="18" t="s">
        <v>230</v>
      </c>
      <c r="C23" s="219" t="s">
        <v>255</v>
      </c>
      <c r="D23" s="196"/>
      <c r="E23" s="196"/>
      <c r="F23" s="196"/>
      <c r="G23" s="196"/>
      <c r="H23" s="196"/>
      <c r="I23" s="196"/>
      <c r="J23" s="194"/>
      <c r="K23" s="33" t="s">
        <v>256</v>
      </c>
      <c r="L23" s="35">
        <v>0</v>
      </c>
      <c r="N23" s="18" t="s">
        <v>242</v>
      </c>
      <c r="Q23" s="38">
        <v>0</v>
      </c>
      <c r="R23" s="38">
        <v>4.4999999999999998E-2</v>
      </c>
      <c r="S23" s="38">
        <v>4.4999999999999998E-2</v>
      </c>
    </row>
    <row r="24" spans="2:19" ht="12.75" customHeight="1">
      <c r="B24" s="18" t="s">
        <v>230</v>
      </c>
      <c r="C24" s="219" t="s">
        <v>257</v>
      </c>
      <c r="D24" s="196"/>
      <c r="E24" s="196"/>
      <c r="F24" s="196"/>
      <c r="G24" s="196"/>
      <c r="H24" s="196"/>
      <c r="I24" s="196"/>
      <c r="J24" s="194"/>
      <c r="K24" s="33" t="s">
        <v>258</v>
      </c>
      <c r="L24" s="35">
        <v>0.2079</v>
      </c>
      <c r="N24" s="18" t="str">
        <f>IF(OR($J$12=$A$142,$J$12=$A$141,AND(L24&gt;=Q24,L24&lt;=S24)),"OK","FORA DO INTERVALO")</f>
        <v>OK</v>
      </c>
      <c r="Q24" s="38">
        <f>IF($J12=$A$141,0,VLOOKUP(CONCATENATE($J12,"-",$R24),$C$5:$G$132,3,0))</f>
        <v>0</v>
      </c>
      <c r="R24" s="38">
        <f>IF($J12=$A$141,0,VLOOKUP(CONCATENATE($J12,"-",$R24),$C$5:$G$132,4,0))</f>
        <v>0</v>
      </c>
      <c r="S24" s="38">
        <f>IF($J12=$A$141,0,VLOOKUP(CONCATENATE($J12,"-",$R24),$C$5:$G$132,5,0))</f>
        <v>0</v>
      </c>
    </row>
    <row r="25" spans="2:19" ht="12.75" customHeight="1">
      <c r="B25" s="18" t="s">
        <v>230</v>
      </c>
      <c r="C25" s="222"/>
      <c r="D25" s="196"/>
      <c r="E25" s="196"/>
      <c r="F25" s="196"/>
      <c r="G25" s="196"/>
      <c r="H25" s="196"/>
      <c r="I25" s="196"/>
      <c r="J25" s="194"/>
      <c r="K25" s="36"/>
      <c r="L25" s="36"/>
    </row>
    <row r="26" spans="2:19" ht="12.75" customHeight="1">
      <c r="B26" s="18" t="s">
        <v>230</v>
      </c>
    </row>
    <row r="27" spans="2:19" ht="12.75" customHeight="1">
      <c r="B27" s="18" t="s">
        <v>230</v>
      </c>
      <c r="C27" s="18" t="str">
        <f>IF(N24&lt;&gt;"ok","X","")</f>
        <v/>
      </c>
      <c r="D27" s="18" t="str">
        <f>IF(N24&lt;&gt;"ok","Anexo: Relatório Técnico Circunstanciado justificando a adoção do percentual de cada parcela do BDI.","")</f>
        <v/>
      </c>
    </row>
    <row r="28" spans="2:19" ht="12.75" customHeight="1">
      <c r="B28" s="18" t="s">
        <v>230</v>
      </c>
    </row>
    <row r="29" spans="2:19" ht="12.75" customHeight="1">
      <c r="B29" s="18" t="s">
        <v>230</v>
      </c>
      <c r="C29" s="223" t="s">
        <v>259</v>
      </c>
      <c r="D29" s="206"/>
      <c r="E29" s="206"/>
      <c r="F29" s="206"/>
      <c r="G29" s="206"/>
      <c r="H29" s="206"/>
      <c r="I29" s="206"/>
      <c r="J29" s="206"/>
      <c r="K29" s="206"/>
      <c r="L29" s="206"/>
    </row>
    <row r="30" spans="2:19" ht="12.75" customHeight="1">
      <c r="B30" s="18" t="s">
        <v>230</v>
      </c>
      <c r="F30" s="18" t="s">
        <v>260</v>
      </c>
      <c r="G30" s="18" t="str">
        <f>IF($J12=$A$142,"(1+K1+K2)*(1+K3)","(1+AC + S + R + G)*(1 + DF)*(1+L)")</f>
        <v>(1+K1+K2)*(1+K3)</v>
      </c>
      <c r="J30" s="37" t="s">
        <v>261</v>
      </c>
    </row>
    <row r="31" spans="2:19" ht="12.75" customHeight="1">
      <c r="B31" s="18" t="s">
        <v>230</v>
      </c>
      <c r="G31" s="18" t="s">
        <v>262</v>
      </c>
    </row>
    <row r="32" spans="2:19" ht="12.75" customHeight="1">
      <c r="B32" s="18" t="s">
        <v>230</v>
      </c>
    </row>
    <row r="33" spans="1:26" ht="12.75" customHeight="1">
      <c r="B33" s="18" t="s">
        <v>230</v>
      </c>
      <c r="C33" s="224" t="s">
        <v>263</v>
      </c>
      <c r="D33" s="196"/>
      <c r="E33" s="196"/>
      <c r="F33" s="196"/>
      <c r="G33" s="196"/>
      <c r="H33" s="196"/>
      <c r="I33" s="196"/>
      <c r="J33" s="196"/>
      <c r="K33" s="196"/>
      <c r="L33" s="194"/>
    </row>
    <row r="34" spans="1:26" ht="12.75" customHeight="1">
      <c r="B34" s="18" t="s">
        <v>230</v>
      </c>
    </row>
    <row r="35" spans="1:26" ht="12.75" customHeight="1">
      <c r="B35" s="18" t="s">
        <v>230</v>
      </c>
      <c r="C35" s="228" t="s">
        <v>264</v>
      </c>
      <c r="D35" s="199"/>
      <c r="E35" s="199"/>
      <c r="F35" s="199"/>
      <c r="G35" s="199"/>
      <c r="H35" s="199"/>
      <c r="I35" s="199"/>
      <c r="J35" s="199"/>
      <c r="K35" s="199"/>
      <c r="L35" s="214"/>
    </row>
    <row r="36" spans="1:26" ht="12.75" customHeight="1">
      <c r="B36" s="18" t="s">
        <v>230</v>
      </c>
      <c r="C36" s="217"/>
      <c r="D36" s="201"/>
      <c r="E36" s="201"/>
      <c r="F36" s="201"/>
      <c r="G36" s="201"/>
      <c r="H36" s="201"/>
      <c r="I36" s="201"/>
      <c r="J36" s="201"/>
      <c r="K36" s="201"/>
      <c r="L36" s="218"/>
    </row>
    <row r="37" spans="1:26" ht="12.75" customHeight="1">
      <c r="A37" s="1"/>
      <c r="B37" s="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B38" s="18" t="s">
        <v>230</v>
      </c>
      <c r="C38" s="18" t="s">
        <v>265</v>
      </c>
    </row>
    <row r="39" spans="1:26" ht="61.5" customHeight="1">
      <c r="B39" s="18" t="s">
        <v>230</v>
      </c>
      <c r="C39" s="222"/>
      <c r="D39" s="196"/>
      <c r="E39" s="196"/>
      <c r="F39" s="196"/>
      <c r="G39" s="196"/>
      <c r="H39" s="196"/>
      <c r="I39" s="196"/>
      <c r="J39" s="196"/>
      <c r="K39" s="196"/>
      <c r="L39" s="194"/>
    </row>
    <row r="40" spans="1:26" ht="12.75" customHeight="1">
      <c r="B40" s="18" t="s">
        <v>230</v>
      </c>
    </row>
    <row r="41" spans="1:26" ht="12.75" customHeight="1">
      <c r="B41" s="18" t="s">
        <v>230</v>
      </c>
      <c r="C41" s="16" t="s">
        <v>266</v>
      </c>
      <c r="D41" s="16"/>
      <c r="E41" s="16"/>
      <c r="F41" s="16"/>
      <c r="I41" s="16" t="str">
        <f>+ORÇAMENTO!G101</f>
        <v>15 de Maio de 2024</v>
      </c>
      <c r="J41" s="16"/>
      <c r="K41" s="16"/>
      <c r="L41" s="16"/>
    </row>
    <row r="42" spans="1:26" ht="12.75" customHeight="1">
      <c r="B42" s="18" t="s">
        <v>230</v>
      </c>
      <c r="C42" s="17" t="s">
        <v>218</v>
      </c>
      <c r="I42" s="17" t="s">
        <v>219</v>
      </c>
    </row>
    <row r="43" spans="1:26" ht="12.75" customHeight="1">
      <c r="B43" s="18" t="s">
        <v>230</v>
      </c>
    </row>
    <row r="44" spans="1:26" ht="12.75" customHeight="1">
      <c r="B44" s="18" t="s">
        <v>230</v>
      </c>
    </row>
    <row r="45" spans="1:26" ht="12.75" customHeight="1">
      <c r="B45" s="18" t="s">
        <v>230</v>
      </c>
      <c r="C45" s="27" t="s">
        <v>220</v>
      </c>
      <c r="D45" s="27"/>
      <c r="E45" s="27"/>
      <c r="F45" s="27"/>
    </row>
    <row r="46" spans="1:26" ht="12.75" customHeight="1">
      <c r="B46" s="18" t="s">
        <v>230</v>
      </c>
      <c r="C46" s="17" t="str">
        <f>+ORÇAMENTO!A115</f>
        <v>Nome: Lauren Steckel Oleques</v>
      </c>
      <c r="D46" s="17"/>
      <c r="E46" s="17"/>
    </row>
    <row r="47" spans="1:26" ht="12.75" customHeight="1">
      <c r="B47" s="18" t="s">
        <v>230</v>
      </c>
      <c r="C47" s="17" t="str">
        <f>+ORÇAMENTO!A116</f>
        <v>CREA/RS: 173148</v>
      </c>
      <c r="D47" s="17"/>
      <c r="E47" s="17"/>
    </row>
    <row r="48" spans="1:26" ht="12.75" customHeight="1">
      <c r="B48" s="18" t="s">
        <v>230</v>
      </c>
      <c r="C48" s="17" t="str">
        <f>+ORÇAMENTO!A117</f>
        <v>ART/RRT: 13151071</v>
      </c>
      <c r="D48" s="17"/>
      <c r="E48" s="17"/>
    </row>
    <row r="49" spans="2:19" ht="12.75" customHeight="1">
      <c r="B49" s="18" t="s">
        <v>230</v>
      </c>
    </row>
    <row r="50" spans="2:19" ht="12.75" customHeight="1">
      <c r="B50" s="18" t="s">
        <v>267</v>
      </c>
      <c r="C50" s="225" t="s">
        <v>7</v>
      </c>
      <c r="D50" s="206"/>
      <c r="E50" s="206"/>
      <c r="F50" s="206"/>
      <c r="G50" s="206"/>
      <c r="H50" s="206"/>
      <c r="I50" s="206"/>
      <c r="J50" s="206"/>
      <c r="K50" s="206"/>
      <c r="L50" s="206"/>
    </row>
    <row r="51" spans="2:19" ht="12.75" customHeight="1">
      <c r="B51" s="18" t="s">
        <v>267</v>
      </c>
    </row>
    <row r="52" spans="2:19" ht="12.75" customHeight="1">
      <c r="B52" s="18" t="s">
        <v>267</v>
      </c>
      <c r="C52" s="1" t="s">
        <v>231</v>
      </c>
      <c r="D52" s="1"/>
      <c r="E52" s="1"/>
      <c r="F52" s="1"/>
      <c r="G52" s="1"/>
      <c r="H52" s="1"/>
      <c r="I52" s="1"/>
      <c r="J52" s="1"/>
      <c r="K52" s="1"/>
      <c r="L52" s="1"/>
    </row>
    <row r="53" spans="2:19" ht="12.75" customHeight="1">
      <c r="B53" s="18" t="s">
        <v>267</v>
      </c>
      <c r="C53" s="1" t="s">
        <v>268</v>
      </c>
      <c r="D53" s="1"/>
      <c r="E53" s="1"/>
      <c r="F53" s="1"/>
      <c r="G53" s="1"/>
      <c r="H53" s="1"/>
      <c r="I53" s="1"/>
      <c r="J53" s="1"/>
      <c r="K53" s="1"/>
      <c r="L53" s="1"/>
    </row>
    <row r="54" spans="2:19" ht="12.75" customHeight="1">
      <c r="B54" s="18" t="s">
        <v>267</v>
      </c>
    </row>
    <row r="55" spans="2:19" ht="12.75" customHeight="1">
      <c r="B55" s="18" t="s">
        <v>267</v>
      </c>
      <c r="C55" s="18" t="s">
        <v>233</v>
      </c>
      <c r="K55" s="18" t="s">
        <v>234</v>
      </c>
      <c r="L55" s="18" t="s">
        <v>235</v>
      </c>
      <c r="N55" s="18" t="s">
        <v>236</v>
      </c>
      <c r="Q55" s="18" t="s">
        <v>237</v>
      </c>
      <c r="R55" s="18" t="s">
        <v>238</v>
      </c>
      <c r="S55" s="18" t="s">
        <v>239</v>
      </c>
    </row>
    <row r="56" spans="2:19" ht="12.75" customHeight="1">
      <c r="B56" s="18" t="s">
        <v>267</v>
      </c>
    </row>
    <row r="57" spans="2:19" ht="12.75" customHeight="1">
      <c r="B57" s="18" t="s">
        <v>267</v>
      </c>
      <c r="C57" s="18" t="s">
        <v>240</v>
      </c>
      <c r="K57" s="18" t="s">
        <v>241</v>
      </c>
      <c r="N57" s="18" t="s">
        <v>242</v>
      </c>
      <c r="Q57" s="1" t="e">
        <f>VLOOKUP(CONCATENATE(C53,"-",K57),$C$5:$G$132,3,0)</f>
        <v>#N/A</v>
      </c>
      <c r="R57" s="1" t="e">
        <f>VLOOKUP(CONCATENATE(C53,"-",K57),$C$5:$G$132,4,0)</f>
        <v>#N/A</v>
      </c>
      <c r="S57" s="1" t="e">
        <f>VLOOKUP(CONCATENATE(C53,"-",K57),$C$5:$G$132,5,0)</f>
        <v>#N/A</v>
      </c>
    </row>
    <row r="58" spans="2:19" ht="12.75" customHeight="1">
      <c r="B58" s="18" t="s">
        <v>267</v>
      </c>
      <c r="C58" s="18" t="s">
        <v>243</v>
      </c>
      <c r="K58" s="18" t="s">
        <v>244</v>
      </c>
      <c r="N58" s="18" t="s">
        <v>242</v>
      </c>
      <c r="Q58" s="1" t="e">
        <f>VLOOKUP(CONCATENATE(C53,"-",K58),$C$5:$G$132,3,0)</f>
        <v>#N/A</v>
      </c>
      <c r="R58" s="1" t="e">
        <f>VLOOKUP(CONCATENATE(C53,"-",K58),$C$5:$G$132,4,0)</f>
        <v>#N/A</v>
      </c>
      <c r="S58" s="1" t="e">
        <f>VLOOKUP(CONCATENATE(C53,"-",K58),$C$5:$G$132,5,0)</f>
        <v>#N/A</v>
      </c>
    </row>
    <row r="59" spans="2:19" ht="12.75" customHeight="1">
      <c r="B59" s="18" t="s">
        <v>267</v>
      </c>
      <c r="C59" s="18" t="s">
        <v>245</v>
      </c>
      <c r="K59" s="18" t="s">
        <v>246</v>
      </c>
      <c r="N59" s="18" t="s">
        <v>242</v>
      </c>
      <c r="Q59" s="1" t="e">
        <f>VLOOKUP(CONCATENATE(C53,"-",K59),$C$5:$G$132,3,0)</f>
        <v>#N/A</v>
      </c>
      <c r="R59" s="1" t="e">
        <f>VLOOKUP(CONCATENATE(C53,"-",K59),$C$5:$G$132,4,0)</f>
        <v>#N/A</v>
      </c>
      <c r="S59" s="1" t="e">
        <f>VLOOKUP(CONCATENATE(C53,"-",K59),$C$5:$G$132,5,0)</f>
        <v>#N/A</v>
      </c>
    </row>
    <row r="60" spans="2:19" ht="12.75" customHeight="1">
      <c r="B60" s="18" t="s">
        <v>267</v>
      </c>
      <c r="C60" s="18" t="s">
        <v>247</v>
      </c>
      <c r="K60" s="18" t="s">
        <v>248</v>
      </c>
      <c r="N60" s="18" t="s">
        <v>242</v>
      </c>
      <c r="Q60" s="1" t="e">
        <f>VLOOKUP(CONCATENATE(C53,"-",K60),$C$5:$G$132,3,0)</f>
        <v>#N/A</v>
      </c>
      <c r="R60" s="1" t="e">
        <f>VLOOKUP(CONCATENATE(C53,"-",K60),$C$5:$G$132,4,0)</f>
        <v>#N/A</v>
      </c>
      <c r="S60" s="1" t="e">
        <f>VLOOKUP(CONCATENATE(C53,"-",K60),$C$5:$G$132,5,0)</f>
        <v>#N/A</v>
      </c>
    </row>
    <row r="61" spans="2:19" ht="12.75" customHeight="1">
      <c r="B61" s="18" t="s">
        <v>267</v>
      </c>
      <c r="C61" s="18" t="s">
        <v>249</v>
      </c>
      <c r="K61" s="18" t="s">
        <v>250</v>
      </c>
      <c r="N61" s="18" t="s">
        <v>242</v>
      </c>
      <c r="Q61" s="1" t="e">
        <f>VLOOKUP(CONCATENATE(C53,"-",K61),$C$5:$G$132,3,0)</f>
        <v>#N/A</v>
      </c>
      <c r="R61" s="1" t="e">
        <f>VLOOKUP(CONCATENATE(C53,"-",K61),$C$5:$G$132,4,0)</f>
        <v>#N/A</v>
      </c>
      <c r="S61" s="1" t="e">
        <f>VLOOKUP(CONCATENATE(C53,"-",K61),$C$5:$G$132,5,0)</f>
        <v>#N/A</v>
      </c>
    </row>
    <row r="62" spans="2:19" ht="12.75" customHeight="1">
      <c r="B62" s="18" t="s">
        <v>267</v>
      </c>
      <c r="C62" s="18" t="s">
        <v>251</v>
      </c>
      <c r="K62" s="18" t="s">
        <v>252</v>
      </c>
      <c r="N62" s="18" t="s">
        <v>242</v>
      </c>
      <c r="Q62" s="18">
        <v>3.6499999999999998E-2</v>
      </c>
      <c r="R62" s="18">
        <v>3.6499999999999998E-2</v>
      </c>
      <c r="S62" s="18">
        <v>3.6499999999999998E-2</v>
      </c>
    </row>
    <row r="63" spans="2:19" ht="12.75" customHeight="1">
      <c r="B63" s="18" t="s">
        <v>267</v>
      </c>
      <c r="C63" s="18" t="s">
        <v>253</v>
      </c>
      <c r="K63" s="18" t="s">
        <v>254</v>
      </c>
      <c r="L63" s="18">
        <v>0</v>
      </c>
      <c r="N63" s="18" t="s">
        <v>242</v>
      </c>
      <c r="Q63" s="18">
        <v>0</v>
      </c>
      <c r="R63" s="18">
        <v>2.5000000000000001E-2</v>
      </c>
      <c r="S63" s="18">
        <v>0.05</v>
      </c>
    </row>
    <row r="64" spans="2:19" ht="12.75" customHeight="1">
      <c r="B64" s="18" t="s">
        <v>267</v>
      </c>
      <c r="C64" s="18" t="s">
        <v>255</v>
      </c>
      <c r="K64" s="18" t="s">
        <v>256</v>
      </c>
      <c r="L64" s="18">
        <v>0</v>
      </c>
      <c r="N64" s="18" t="s">
        <v>242</v>
      </c>
      <c r="Q64" s="18">
        <v>0</v>
      </c>
      <c r="R64" s="18">
        <v>4.4999999999999998E-2</v>
      </c>
      <c r="S64" s="18">
        <v>4.4999999999999998E-2</v>
      </c>
    </row>
    <row r="65" spans="2:19" ht="12.75" customHeight="1">
      <c r="B65" s="18" t="s">
        <v>267</v>
      </c>
      <c r="C65" s="18" t="s">
        <v>257</v>
      </c>
      <c r="K65" s="18" t="s">
        <v>258</v>
      </c>
      <c r="L65" s="18">
        <v>0</v>
      </c>
      <c r="N65" s="18" t="str">
        <f>IF(OR($J$12=$A$142,$J$12=$A$141,AND(L65&gt;=Q65,L65&lt;=S65)),"OK","FORA DO INTERVALO")</f>
        <v>OK</v>
      </c>
      <c r="Q65" s="1">
        <f>IF($J53=$A$141,0,VLOOKUP(CONCATENATE($J53,"-",$R65),$C$5:$G$132,3,0))</f>
        <v>0</v>
      </c>
      <c r="R65" s="1">
        <f>IF($J53=$A$141,0,VLOOKUP(CONCATENATE($J53,"-",$R65),$C$5:$G$132,4,0))</f>
        <v>0</v>
      </c>
      <c r="S65" s="1">
        <f>IF($J53=$A$141,0,VLOOKUP(CONCATENATE($J53,"-",$R65),$C$5:$G$132,5,0))</f>
        <v>0</v>
      </c>
    </row>
    <row r="66" spans="2:19" ht="12.75" customHeight="1">
      <c r="B66" s="18" t="s">
        <v>267</v>
      </c>
      <c r="C66" s="18" t="s">
        <v>269</v>
      </c>
      <c r="K66" s="18" t="s">
        <v>270</v>
      </c>
      <c r="L66" s="18">
        <v>0</v>
      </c>
    </row>
    <row r="67" spans="2:19" ht="12.75" customHeight="1">
      <c r="B67" s="18" t="s">
        <v>267</v>
      </c>
    </row>
    <row r="68" spans="2:19" ht="12.75" customHeight="1">
      <c r="B68" s="18" t="s">
        <v>267</v>
      </c>
      <c r="C68" s="18" t="str">
        <f>IF(N65&lt;&gt;"ok","X","")</f>
        <v/>
      </c>
      <c r="D68" s="18" t="str">
        <f>IF(N65&lt;&gt;"ok","Anexo: Relatório Técnico Circunstanciado justificando a adoção do percentual de cada parcela do BDI.","")</f>
        <v/>
      </c>
    </row>
    <row r="69" spans="2:19" ht="12.75" customHeight="1">
      <c r="B69" s="18" t="s">
        <v>267</v>
      </c>
    </row>
    <row r="70" spans="2:19" ht="12.75" customHeight="1">
      <c r="B70" s="18" t="s">
        <v>267</v>
      </c>
      <c r="C70" s="18" t="s">
        <v>259</v>
      </c>
    </row>
    <row r="71" spans="2:19" ht="12.75" customHeight="1">
      <c r="B71" s="18" t="s">
        <v>267</v>
      </c>
      <c r="F71" s="18" t="s">
        <v>260</v>
      </c>
      <c r="G71" s="18" t="str">
        <f>IF($J53=$A$142,"(1+K1+K2)*(1+K3)","(1+AC + S + R + G)*(1 + DF)*(1+L)")</f>
        <v>(1+K1+K2)*(1+K3)</v>
      </c>
      <c r="J71" s="37" t="s">
        <v>261</v>
      </c>
    </row>
    <row r="72" spans="2:19" ht="12.75" customHeight="1">
      <c r="B72" s="18" t="s">
        <v>267</v>
      </c>
      <c r="G72" s="18" t="s">
        <v>262</v>
      </c>
    </row>
    <row r="73" spans="2:19" ht="12.75" customHeight="1">
      <c r="B73" s="18" t="s">
        <v>267</v>
      </c>
    </row>
    <row r="74" spans="2:19" ht="12.75" customHeight="1">
      <c r="B74" s="18" t="s">
        <v>267</v>
      </c>
      <c r="C74" s="18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75" spans="2:19" ht="12.75" customHeight="1">
      <c r="B75" s="18" t="s">
        <v>267</v>
      </c>
    </row>
    <row r="76" spans="2:19" ht="12.75" customHeight="1">
      <c r="B76" s="18" t="s">
        <v>267</v>
      </c>
      <c r="C76" s="1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77" spans="2:19" ht="12.75" customHeight="1">
      <c r="B77" s="18" t="s">
        <v>267</v>
      </c>
    </row>
    <row r="78" spans="2:19" ht="12.75" customHeight="1">
      <c r="B78" s="18" t="s">
        <v>267</v>
      </c>
      <c r="C78" s="18" t="s">
        <v>265</v>
      </c>
    </row>
    <row r="79" spans="2:19" ht="12.75" customHeight="1">
      <c r="B79" s="18" t="s">
        <v>267</v>
      </c>
    </row>
    <row r="80" spans="2:19" ht="12.75" customHeight="1">
      <c r="B80" s="18" t="s">
        <v>267</v>
      </c>
    </row>
    <row r="81" spans="2:19" ht="12.75" customHeight="1">
      <c r="B81" s="18" t="s">
        <v>267</v>
      </c>
      <c r="C81" s="1" t="e">
        <f>import_município</f>
        <v>#NAME?</v>
      </c>
      <c r="I81" s="18" t="s">
        <v>271</v>
      </c>
    </row>
    <row r="82" spans="2:19" ht="12.75" customHeight="1">
      <c r="B82" s="18" t="s">
        <v>267</v>
      </c>
      <c r="C82" s="18" t="s">
        <v>218</v>
      </c>
      <c r="I82" s="18" t="s">
        <v>219</v>
      </c>
    </row>
    <row r="83" spans="2:19" ht="12.75" customHeight="1">
      <c r="B83" s="18" t="s">
        <v>267</v>
      </c>
    </row>
    <row r="84" spans="2:19" ht="12.75" customHeight="1">
      <c r="B84" s="18" t="s">
        <v>267</v>
      </c>
    </row>
    <row r="85" spans="2:19" ht="12.75" customHeight="1">
      <c r="B85" s="18" t="s">
        <v>267</v>
      </c>
      <c r="C85" s="18" t="s">
        <v>220</v>
      </c>
    </row>
    <row r="86" spans="2:19" ht="12.75" customHeight="1">
      <c r="B86" s="18" t="s">
        <v>267</v>
      </c>
      <c r="C86" s="18" t="s">
        <v>272</v>
      </c>
    </row>
    <row r="87" spans="2:19" ht="12.75" customHeight="1">
      <c r="B87" s="18" t="s">
        <v>267</v>
      </c>
      <c r="C87" s="18" t="s">
        <v>273</v>
      </c>
    </row>
    <row r="88" spans="2:19" ht="12.75" customHeight="1">
      <c r="B88" s="18" t="s">
        <v>267</v>
      </c>
      <c r="C88" s="18" t="s">
        <v>274</v>
      </c>
    </row>
    <row r="89" spans="2:19" ht="12.75" customHeight="1">
      <c r="B89" s="18" t="s">
        <v>267</v>
      </c>
    </row>
    <row r="90" spans="2:19" ht="12.75" customHeight="1">
      <c r="B90" s="18" t="s">
        <v>267</v>
      </c>
      <c r="C90" s="18" t="s">
        <v>8</v>
      </c>
    </row>
    <row r="91" spans="2:19" ht="12.75" customHeight="1">
      <c r="B91" s="18" t="s">
        <v>267</v>
      </c>
    </row>
    <row r="92" spans="2:19" ht="12.75" customHeight="1">
      <c r="B92" s="18" t="s">
        <v>267</v>
      </c>
      <c r="C92" s="18" t="s">
        <v>231</v>
      </c>
    </row>
    <row r="93" spans="2:19" ht="12.75" customHeight="1">
      <c r="B93" s="18" t="s">
        <v>267</v>
      </c>
      <c r="C93" s="18" t="s">
        <v>268</v>
      </c>
    </row>
    <row r="94" spans="2:19" ht="12.75" customHeight="1">
      <c r="B94" s="18" t="s">
        <v>267</v>
      </c>
    </row>
    <row r="95" spans="2:19" ht="12.75" customHeight="1">
      <c r="B95" s="18" t="s">
        <v>267</v>
      </c>
      <c r="C95" s="18" t="s">
        <v>233</v>
      </c>
      <c r="K95" s="18" t="s">
        <v>234</v>
      </c>
      <c r="L95" s="18" t="s">
        <v>235</v>
      </c>
      <c r="N95" s="18" t="s">
        <v>236</v>
      </c>
      <c r="Q95" s="18" t="s">
        <v>237</v>
      </c>
      <c r="R95" s="18" t="s">
        <v>238</v>
      </c>
      <c r="S95" s="18" t="s">
        <v>239</v>
      </c>
    </row>
    <row r="96" spans="2:19" ht="12.75" customHeight="1">
      <c r="B96" s="18" t="s">
        <v>267</v>
      </c>
    </row>
    <row r="97" spans="2:19" ht="12.75" customHeight="1">
      <c r="B97" s="18" t="s">
        <v>267</v>
      </c>
      <c r="C97" s="18" t="s">
        <v>240</v>
      </c>
      <c r="K97" s="18" t="s">
        <v>241</v>
      </c>
      <c r="N97" s="18" t="s">
        <v>242</v>
      </c>
      <c r="Q97" s="1" t="e">
        <f>VLOOKUP(CONCATENATE(C93,"-",K97),$C$5:$G$132,3,0)</f>
        <v>#N/A</v>
      </c>
      <c r="R97" s="1" t="e">
        <f>VLOOKUP(CONCATENATE(C93,"-",K97),$C$5:$G$132,4,0)</f>
        <v>#N/A</v>
      </c>
      <c r="S97" s="1" t="e">
        <f>VLOOKUP(CONCATENATE(C93,"-",K97),$C$5:$G$132,5,0)</f>
        <v>#N/A</v>
      </c>
    </row>
    <row r="98" spans="2:19" ht="12.75" customHeight="1">
      <c r="B98" s="18" t="s">
        <v>267</v>
      </c>
      <c r="C98" s="18" t="s">
        <v>243</v>
      </c>
      <c r="K98" s="18" t="s">
        <v>244</v>
      </c>
      <c r="N98" s="18" t="s">
        <v>242</v>
      </c>
      <c r="Q98" s="1" t="e">
        <f>VLOOKUP(CONCATENATE(C93,"-",K98),$C$5:$G$132,3,0)</f>
        <v>#N/A</v>
      </c>
      <c r="R98" s="1" t="e">
        <f>VLOOKUP(CONCATENATE(C93,"-",K98),$C$5:$G$132,4,0)</f>
        <v>#N/A</v>
      </c>
      <c r="S98" s="1" t="e">
        <f>VLOOKUP(CONCATENATE(C93,"-",K98),$C$5:$G$132,5,0)</f>
        <v>#N/A</v>
      </c>
    </row>
    <row r="99" spans="2:19" ht="12.75" customHeight="1">
      <c r="B99" s="18" t="s">
        <v>267</v>
      </c>
      <c r="C99" s="18" t="s">
        <v>245</v>
      </c>
      <c r="K99" s="18" t="s">
        <v>246</v>
      </c>
      <c r="N99" s="18" t="s">
        <v>242</v>
      </c>
      <c r="Q99" s="1" t="e">
        <f>VLOOKUP(CONCATENATE(C93,"-",K99),$C$5:$G$132,3,0)</f>
        <v>#N/A</v>
      </c>
      <c r="R99" s="1" t="e">
        <f>VLOOKUP(CONCATENATE(C93,"-",K99),$C$5:$G$132,4,0)</f>
        <v>#N/A</v>
      </c>
      <c r="S99" s="1" t="e">
        <f>VLOOKUP(CONCATENATE(C93,"-",K99),$C$5:$G$132,5,0)</f>
        <v>#N/A</v>
      </c>
    </row>
    <row r="100" spans="2:19" ht="12.75" customHeight="1">
      <c r="B100" s="18" t="s">
        <v>267</v>
      </c>
      <c r="C100" s="18" t="s">
        <v>247</v>
      </c>
      <c r="K100" s="18" t="s">
        <v>248</v>
      </c>
      <c r="N100" s="18" t="s">
        <v>242</v>
      </c>
      <c r="Q100" s="1" t="e">
        <f>VLOOKUP(CONCATENATE(C93,"-",K100),$C$5:$G$132,3,0)</f>
        <v>#N/A</v>
      </c>
      <c r="R100" s="1" t="e">
        <f>VLOOKUP(CONCATENATE(C93,"-",K100),$C$5:$G$132,4,0)</f>
        <v>#N/A</v>
      </c>
      <c r="S100" s="1" t="e">
        <f>VLOOKUP(CONCATENATE(C93,"-",K100),$C$5:$G$132,5,0)</f>
        <v>#N/A</v>
      </c>
    </row>
    <row r="101" spans="2:19" ht="12.75" customHeight="1">
      <c r="B101" s="18" t="s">
        <v>267</v>
      </c>
      <c r="C101" s="18" t="s">
        <v>249</v>
      </c>
      <c r="K101" s="18" t="s">
        <v>250</v>
      </c>
      <c r="N101" s="18" t="s">
        <v>242</v>
      </c>
      <c r="Q101" s="1" t="e">
        <f>VLOOKUP(CONCATENATE(C93,"-",K101),$C$5:$G$132,3,0)</f>
        <v>#N/A</v>
      </c>
      <c r="R101" s="1" t="e">
        <f>VLOOKUP(CONCATENATE(C93,"-",K101),$C$5:$G$132,4,0)</f>
        <v>#N/A</v>
      </c>
      <c r="S101" s="1" t="e">
        <f>VLOOKUP(CONCATENATE(C93,"-",K101),$C$5:$G$132,5,0)</f>
        <v>#N/A</v>
      </c>
    </row>
    <row r="102" spans="2:19" ht="12.75" customHeight="1">
      <c r="B102" s="18" t="s">
        <v>267</v>
      </c>
      <c r="C102" s="18" t="s">
        <v>251</v>
      </c>
      <c r="K102" s="18" t="s">
        <v>252</v>
      </c>
      <c r="N102" s="18" t="s">
        <v>242</v>
      </c>
      <c r="Q102" s="18">
        <v>3.6499999999999998E-2</v>
      </c>
      <c r="R102" s="18">
        <v>3.6499999999999998E-2</v>
      </c>
      <c r="S102" s="18">
        <v>3.6499999999999998E-2</v>
      </c>
    </row>
    <row r="103" spans="2:19" ht="12.75" customHeight="1">
      <c r="B103" s="18" t="s">
        <v>267</v>
      </c>
      <c r="C103" s="18" t="s">
        <v>253</v>
      </c>
      <c r="K103" s="18" t="s">
        <v>254</v>
      </c>
      <c r="L103" s="18">
        <v>0</v>
      </c>
      <c r="N103" s="18" t="s">
        <v>242</v>
      </c>
      <c r="Q103" s="18">
        <v>0</v>
      </c>
      <c r="R103" s="18">
        <v>2.5000000000000001E-2</v>
      </c>
      <c r="S103" s="18">
        <v>0.05</v>
      </c>
    </row>
    <row r="104" spans="2:19" ht="12.75" customHeight="1">
      <c r="B104" s="18" t="s">
        <v>267</v>
      </c>
      <c r="C104" s="18" t="s">
        <v>255</v>
      </c>
      <c r="K104" s="18" t="s">
        <v>256</v>
      </c>
      <c r="L104" s="18">
        <v>0</v>
      </c>
      <c r="N104" s="18" t="s">
        <v>242</v>
      </c>
      <c r="Q104" s="18">
        <v>0</v>
      </c>
      <c r="R104" s="18">
        <v>4.4999999999999998E-2</v>
      </c>
      <c r="S104" s="18">
        <v>4.4999999999999998E-2</v>
      </c>
    </row>
    <row r="105" spans="2:19" ht="12.75" customHeight="1">
      <c r="B105" s="18" t="s">
        <v>267</v>
      </c>
      <c r="C105" s="18" t="s">
        <v>257</v>
      </c>
      <c r="K105" s="18" t="s">
        <v>258</v>
      </c>
      <c r="L105" s="18">
        <v>0</v>
      </c>
      <c r="N105" s="18" t="str">
        <f>IF(OR($J$12=$A$142,$J$12=$A$141,AND(L105&gt;=Q105,L105&lt;=S105)),"OK","FORA DO INTERVALO")</f>
        <v>OK</v>
      </c>
      <c r="Q105" s="1">
        <f>IF($J93=$A$141,0,VLOOKUP(CONCATENATE($J93,"-",$R105),$C$5:$G$132,3,0))</f>
        <v>0</v>
      </c>
      <c r="R105" s="1">
        <f>IF($J93=$A$141,0,VLOOKUP(CONCATENATE($J93,"-",$R105),$C$5:$G$132,4,0))</f>
        <v>0</v>
      </c>
      <c r="S105" s="1">
        <f>IF($J93=$A$141,0,VLOOKUP(CONCATENATE($J93,"-",$R105),$C$5:$G$132,5,0))</f>
        <v>0</v>
      </c>
    </row>
    <row r="106" spans="2:19" ht="12.75" customHeight="1">
      <c r="B106" s="18" t="s">
        <v>267</v>
      </c>
      <c r="C106" s="18" t="s">
        <v>269</v>
      </c>
      <c r="K106" s="18" t="s">
        <v>270</v>
      </c>
      <c r="L106" s="18">
        <v>0</v>
      </c>
    </row>
    <row r="107" spans="2:19" ht="12.75" customHeight="1">
      <c r="B107" s="18" t="s">
        <v>267</v>
      </c>
    </row>
    <row r="108" spans="2:19" ht="12.75" customHeight="1">
      <c r="B108" s="18" t="s">
        <v>267</v>
      </c>
      <c r="C108" s="18" t="str">
        <f>IF(N105&lt;&gt;"ok","X","")</f>
        <v/>
      </c>
      <c r="D108" s="18" t="str">
        <f>IF(N105&lt;&gt;"ok","Anexo: Relatório Técnico Circunstanciado justificando a adoção do percentual de cada parcela do BDI.","")</f>
        <v/>
      </c>
    </row>
    <row r="109" spans="2:19" ht="12.75" customHeight="1">
      <c r="B109" s="18" t="s">
        <v>267</v>
      </c>
    </row>
    <row r="110" spans="2:19" ht="12.75" customHeight="1">
      <c r="B110" s="18" t="s">
        <v>267</v>
      </c>
      <c r="C110" s="18" t="s">
        <v>259</v>
      </c>
    </row>
    <row r="111" spans="2:19" ht="12.75" customHeight="1">
      <c r="B111" s="18" t="s">
        <v>267</v>
      </c>
      <c r="F111" s="18" t="s">
        <v>260</v>
      </c>
      <c r="G111" s="18" t="str">
        <f>IF($J93=$A$142,"(1+K1+K2)*(1+K3)","(1+AC + S + R + G)*(1 + DF)*(1+L)")</f>
        <v>(1+K1+K2)*(1+K3)</v>
      </c>
      <c r="J111" s="37" t="s">
        <v>261</v>
      </c>
    </row>
    <row r="112" spans="2:19" ht="12.75" customHeight="1">
      <c r="B112" s="18" t="s">
        <v>267</v>
      </c>
      <c r="G112" s="18" t="s">
        <v>262</v>
      </c>
    </row>
    <row r="113" spans="2:9" ht="12.75" customHeight="1">
      <c r="B113" s="18" t="s">
        <v>267</v>
      </c>
    </row>
    <row r="114" spans="2:9" ht="12.75" customHeight="1">
      <c r="B114" s="18" t="s">
        <v>267</v>
      </c>
      <c r="C114" s="18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115" spans="2:9" ht="12.75" customHeight="1">
      <c r="B115" s="18" t="s">
        <v>267</v>
      </c>
    </row>
    <row r="116" spans="2:9" ht="12.75" customHeight="1">
      <c r="B116" s="18" t="s">
        <v>267</v>
      </c>
      <c r="C116" s="1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117" spans="2:9" ht="12.75" customHeight="1">
      <c r="B117" s="18" t="s">
        <v>267</v>
      </c>
    </row>
    <row r="118" spans="2:9" ht="12.75" customHeight="1">
      <c r="B118" s="18" t="s">
        <v>267</v>
      </c>
      <c r="C118" s="18" t="s">
        <v>265</v>
      </c>
    </row>
    <row r="119" spans="2:9" ht="12.75" customHeight="1">
      <c r="B119" s="18" t="s">
        <v>267</v>
      </c>
    </row>
    <row r="120" spans="2:9" ht="12.75" customHeight="1">
      <c r="B120" s="18" t="s">
        <v>267</v>
      </c>
    </row>
    <row r="121" spans="2:9" ht="12.75" customHeight="1">
      <c r="B121" s="18" t="s">
        <v>267</v>
      </c>
      <c r="C121" s="1" t="e">
        <f>import_município</f>
        <v>#NAME?</v>
      </c>
      <c r="I121" s="18" t="s">
        <v>271</v>
      </c>
    </row>
    <row r="122" spans="2:9" ht="12.75" customHeight="1">
      <c r="B122" s="18" t="s">
        <v>267</v>
      </c>
      <c r="C122" s="18" t="s">
        <v>218</v>
      </c>
      <c r="I122" s="18" t="s">
        <v>219</v>
      </c>
    </row>
    <row r="123" spans="2:9" ht="12.75" customHeight="1">
      <c r="B123" s="18" t="s">
        <v>267</v>
      </c>
    </row>
    <row r="124" spans="2:9" ht="12.75" customHeight="1">
      <c r="B124" s="18" t="s">
        <v>267</v>
      </c>
    </row>
    <row r="125" spans="2:9" ht="12.75" customHeight="1">
      <c r="B125" s="18" t="s">
        <v>267</v>
      </c>
      <c r="C125" s="18" t="s">
        <v>220</v>
      </c>
    </row>
    <row r="126" spans="2:9" ht="12.75" customHeight="1">
      <c r="B126" s="18" t="s">
        <v>267</v>
      </c>
      <c r="C126" s="18" t="s">
        <v>272</v>
      </c>
    </row>
    <row r="127" spans="2:9" ht="12.75" customHeight="1">
      <c r="B127" s="18" t="s">
        <v>267</v>
      </c>
      <c r="C127" s="18" t="s">
        <v>273</v>
      </c>
    </row>
    <row r="128" spans="2:9" ht="12.75" customHeight="1">
      <c r="B128" s="18" t="s">
        <v>267</v>
      </c>
      <c r="C128" s="18" t="s">
        <v>274</v>
      </c>
    </row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2">
    <mergeCell ref="C33:L33"/>
    <mergeCell ref="C39:L39"/>
    <mergeCell ref="C50:L50"/>
    <mergeCell ref="K14:K15"/>
    <mergeCell ref="L14:L15"/>
    <mergeCell ref="C14:J15"/>
    <mergeCell ref="C35:L36"/>
    <mergeCell ref="C22:J22"/>
    <mergeCell ref="C23:J23"/>
    <mergeCell ref="C24:J24"/>
    <mergeCell ref="C25:J25"/>
    <mergeCell ref="C29:L29"/>
    <mergeCell ref="C17:J17"/>
    <mergeCell ref="C18:J18"/>
    <mergeCell ref="C19:J19"/>
    <mergeCell ref="C20:J20"/>
    <mergeCell ref="C21:J21"/>
    <mergeCell ref="C3:L3"/>
    <mergeCell ref="K5:L5"/>
    <mergeCell ref="K6:L6"/>
    <mergeCell ref="C9:L9"/>
    <mergeCell ref="C16:J16"/>
  </mergeCells>
  <pageMargins left="0.78749999999999998" right="0.78749999999999998" top="1.0249999999999999" bottom="1.0249999999999999" header="0" footer="0"/>
  <pageSetup paperSize="9" scale="75" orientation="portrait" r:id="rId1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6"/>
  <sheetViews>
    <sheetView view="pageBreakPreview" zoomScale="60" zoomScaleNormal="100" workbookViewId="0">
      <selection activeCell="O120" sqref="O120"/>
    </sheetView>
  </sheetViews>
  <sheetFormatPr defaultColWidth="12.5703125" defaultRowHeight="15" customHeight="1"/>
  <cols>
    <col min="1" max="2" width="11.5703125" customWidth="1"/>
    <col min="3" max="3" width="17.42578125" customWidth="1"/>
    <col min="4" max="4" width="7.7109375" customWidth="1"/>
    <col min="5" max="5" width="9.5703125" customWidth="1"/>
    <col min="6" max="6" width="15.42578125" customWidth="1"/>
    <col min="7" max="7" width="14.140625" customWidth="1"/>
    <col min="8" max="8" width="15.7109375" customWidth="1"/>
    <col min="9" max="11" width="15.42578125" customWidth="1"/>
    <col min="12" max="13" width="11.5703125" customWidth="1"/>
    <col min="14" max="26" width="8.5703125" customWidth="1"/>
  </cols>
  <sheetData>
    <row r="1" spans="1:26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B3" s="225" t="str">
        <f>BDI!C3</f>
        <v>IDENTIFICAÇÃO DO PROJETO: MORADIA DIGNA MULHER - Rua Jornalista Salvador Hita Porres, 643 - Fragata</v>
      </c>
      <c r="C3" s="206"/>
      <c r="D3" s="206"/>
      <c r="E3" s="206"/>
      <c r="F3" s="206"/>
      <c r="G3" s="206"/>
      <c r="H3" s="206"/>
      <c r="I3" s="206"/>
      <c r="J3" s="206"/>
      <c r="K3" s="206"/>
    </row>
    <row r="4" spans="1:26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B5" s="237" t="s">
        <v>10</v>
      </c>
      <c r="C5" s="241" t="s">
        <v>275</v>
      </c>
      <c r="D5" s="242"/>
      <c r="E5" s="243"/>
      <c r="F5" s="237" t="s">
        <v>276</v>
      </c>
      <c r="G5" s="2" t="s">
        <v>277</v>
      </c>
      <c r="H5" s="2" t="s">
        <v>278</v>
      </c>
      <c r="I5" s="2" t="s">
        <v>279</v>
      </c>
      <c r="J5" s="2" t="s">
        <v>280</v>
      </c>
      <c r="K5" s="2" t="s">
        <v>281</v>
      </c>
    </row>
    <row r="6" spans="1:26" ht="12.75" customHeight="1">
      <c r="B6" s="238"/>
      <c r="C6" s="244"/>
      <c r="D6" s="245"/>
      <c r="E6" s="246"/>
      <c r="F6" s="238"/>
      <c r="G6" s="3" t="s">
        <v>282</v>
      </c>
      <c r="H6" s="3" t="s">
        <v>282</v>
      </c>
      <c r="I6" s="3" t="s">
        <v>282</v>
      </c>
      <c r="J6" s="3" t="s">
        <v>282</v>
      </c>
      <c r="K6" s="3" t="s">
        <v>282</v>
      </c>
    </row>
    <row r="7" spans="1:26" ht="12.75" customHeight="1">
      <c r="B7" s="239" t="str">
        <f>ORÇAMENTO!A7</f>
        <v>1.</v>
      </c>
      <c r="C7" s="229" t="str">
        <f>ORÇAMENTO!D7</f>
        <v>SERVIÇOS INICIAIS E FUNDAÇÃO</v>
      </c>
      <c r="D7" s="230"/>
      <c r="E7" s="231"/>
      <c r="F7" s="4">
        <f>F8/ORÇAMENTO!J$96</f>
        <v>0.29286798400056802</v>
      </c>
      <c r="G7" s="5">
        <v>0.2</v>
      </c>
      <c r="H7" s="5">
        <v>0.2</v>
      </c>
      <c r="I7" s="5">
        <v>0.2</v>
      </c>
      <c r="J7" s="5">
        <v>0.2</v>
      </c>
      <c r="K7" s="5">
        <v>0.2</v>
      </c>
    </row>
    <row r="8" spans="1:26" ht="12.75" customHeight="1">
      <c r="A8" s="6"/>
      <c r="B8" s="240"/>
      <c r="C8" s="232" t="s">
        <v>283</v>
      </c>
      <c r="D8" s="233"/>
      <c r="E8" s="234"/>
      <c r="F8" s="7">
        <f>ORÇAMENTO!J7</f>
        <v>23409.660800000001</v>
      </c>
      <c r="G8" s="8">
        <f t="shared" ref="G8:K8" si="0">G7*$F8</f>
        <v>4681.9321600000003</v>
      </c>
      <c r="H8" s="8">
        <f t="shared" si="0"/>
        <v>4681.9321600000003</v>
      </c>
      <c r="I8" s="8">
        <f t="shared" si="0"/>
        <v>4681.9321600000003</v>
      </c>
      <c r="J8" s="8">
        <f t="shared" si="0"/>
        <v>4681.9321600000003</v>
      </c>
      <c r="K8" s="8">
        <f t="shared" si="0"/>
        <v>4681.9321600000003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2.75" customHeight="1">
      <c r="B9" s="239" t="str">
        <f>ORÇAMENTO!A25</f>
        <v>2.</v>
      </c>
      <c r="C9" s="229" t="str">
        <f>ORÇAMENTO!D25</f>
        <v>ALVENARIAS</v>
      </c>
      <c r="D9" s="230"/>
      <c r="E9" s="231"/>
      <c r="F9" s="4">
        <f>F10/ORÇAMENTO!J$96</f>
        <v>0.112050086886438</v>
      </c>
      <c r="G9" s="5">
        <v>0.5</v>
      </c>
      <c r="H9" s="5">
        <v>0.5</v>
      </c>
      <c r="I9" s="10"/>
      <c r="J9" s="10"/>
      <c r="K9" s="10"/>
    </row>
    <row r="10" spans="1:26" ht="12.75" customHeight="1">
      <c r="A10" s="6"/>
      <c r="B10" s="240"/>
      <c r="C10" s="232" t="s">
        <v>284</v>
      </c>
      <c r="D10" s="233"/>
      <c r="E10" s="234"/>
      <c r="F10" s="7">
        <f>ORÇAMENTO!J25</f>
        <v>8956.44</v>
      </c>
      <c r="G10" s="8">
        <f t="shared" ref="G10:H10" si="1">G9*$F10</f>
        <v>4478.22</v>
      </c>
      <c r="H10" s="8">
        <f t="shared" si="1"/>
        <v>4478.22</v>
      </c>
      <c r="I10" s="11"/>
      <c r="J10" s="11"/>
      <c r="K10" s="11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2.75" customHeight="1">
      <c r="B11" s="239" t="str">
        <f>ORÇAMENTO!A28</f>
        <v>3.</v>
      </c>
      <c r="C11" s="229" t="str">
        <f>ORÇAMENTO!D28</f>
        <v>COBERTURA</v>
      </c>
      <c r="D11" s="230"/>
      <c r="E11" s="231"/>
      <c r="F11" s="4">
        <f>F12/ORÇAMENTO!J$96</f>
        <v>0.133145226812207</v>
      </c>
      <c r="G11" s="9">
        <v>0.3</v>
      </c>
      <c r="H11" s="9">
        <v>0.4</v>
      </c>
      <c r="I11" s="5">
        <v>0.3</v>
      </c>
      <c r="J11" s="10"/>
      <c r="K11" s="10"/>
    </row>
    <row r="12" spans="1:26" ht="12.75" customHeight="1">
      <c r="A12" s="6"/>
      <c r="B12" s="240"/>
      <c r="C12" s="232" t="s">
        <v>285</v>
      </c>
      <c r="D12" s="233"/>
      <c r="E12" s="234"/>
      <c r="F12" s="7">
        <f>ORÇAMENTO!J28</f>
        <v>10642.6266</v>
      </c>
      <c r="G12" s="8">
        <f t="shared" ref="G12:I12" si="2">G11*$F12</f>
        <v>3192.7879800000001</v>
      </c>
      <c r="H12" s="8">
        <f t="shared" si="2"/>
        <v>4257.0506400000004</v>
      </c>
      <c r="I12" s="8">
        <f t="shared" si="2"/>
        <v>3192.7879800000001</v>
      </c>
      <c r="J12" s="8"/>
      <c r="K12" s="8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2.75" customHeight="1">
      <c r="B13" s="239" t="str">
        <f>ORÇAMENTO!A36</f>
        <v>4.</v>
      </c>
      <c r="C13" s="229" t="str">
        <f>ORÇAMENTO!D36</f>
        <v>CONTRAPISO</v>
      </c>
      <c r="D13" s="230"/>
      <c r="E13" s="231"/>
      <c r="F13" s="4">
        <f>F14/ORÇAMENTO!J$96</f>
        <v>2.61769084268316E-2</v>
      </c>
      <c r="G13" s="10"/>
      <c r="H13" s="5">
        <v>0.3</v>
      </c>
      <c r="I13" s="5">
        <v>0.4</v>
      </c>
      <c r="J13" s="5">
        <v>0.3</v>
      </c>
      <c r="K13" s="10"/>
    </row>
    <row r="14" spans="1:26" ht="12.75" customHeight="1">
      <c r="A14" s="6"/>
      <c r="B14" s="240"/>
      <c r="C14" s="232" t="s">
        <v>286</v>
      </c>
      <c r="D14" s="233"/>
      <c r="E14" s="234"/>
      <c r="F14" s="7">
        <f>ORÇAMENTO!J36</f>
        <v>2092.3848988</v>
      </c>
      <c r="G14" s="11"/>
      <c r="H14" s="8">
        <f t="shared" ref="H14:J14" si="3">H13*$F14</f>
        <v>627.71546964000004</v>
      </c>
      <c r="I14" s="8">
        <f t="shared" si="3"/>
        <v>836.95395952000001</v>
      </c>
      <c r="J14" s="8">
        <f t="shared" si="3"/>
        <v>627.71546964000004</v>
      </c>
      <c r="K14" s="11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2.75" customHeight="1">
      <c r="B15" s="239" t="str">
        <f>ORÇAMENTO!A41</f>
        <v>5.</v>
      </c>
      <c r="C15" s="229" t="str">
        <f>ORÇAMENTO!D41</f>
        <v>REVESTIMENTO DE PAREDES</v>
      </c>
      <c r="D15" s="230"/>
      <c r="E15" s="231"/>
      <c r="F15" s="4">
        <f>F16/ORÇAMENTO!J$96</f>
        <v>0.138278590632369</v>
      </c>
      <c r="G15" s="10"/>
      <c r="H15" s="10"/>
      <c r="I15" s="5">
        <v>0.5</v>
      </c>
      <c r="J15" s="5">
        <v>0.5</v>
      </c>
      <c r="K15" s="10"/>
    </row>
    <row r="16" spans="1:26" ht="12.75" customHeight="1">
      <c r="A16" s="6"/>
      <c r="B16" s="240"/>
      <c r="C16" s="232" t="s">
        <v>287</v>
      </c>
      <c r="D16" s="233"/>
      <c r="E16" s="234"/>
      <c r="F16" s="7">
        <f>ORÇAMENTO!J41</f>
        <v>11052.94904</v>
      </c>
      <c r="G16" s="11"/>
      <c r="H16" s="11"/>
      <c r="I16" s="8">
        <f t="shared" ref="I16:J16" si="4">I15*$F16</f>
        <v>5526.4745199999998</v>
      </c>
      <c r="J16" s="8">
        <f t="shared" si="4"/>
        <v>5526.4745199999998</v>
      </c>
      <c r="K16" s="11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2.75" customHeight="1">
      <c r="B17" s="239" t="str">
        <f>ORÇAMENTO!A47</f>
        <v>6.</v>
      </c>
      <c r="C17" s="229" t="str">
        <f>ORÇAMENTO!D47</f>
        <v>ESQUADRIAS</v>
      </c>
      <c r="D17" s="230"/>
      <c r="E17" s="231"/>
      <c r="F17" s="4">
        <f>F18/ORÇAMENTO!J$96</f>
        <v>0.131708053624954</v>
      </c>
      <c r="G17" s="12"/>
      <c r="H17" s="12"/>
      <c r="I17" s="9">
        <v>0.3</v>
      </c>
      <c r="J17" s="9">
        <v>0.4</v>
      </c>
      <c r="K17" s="5">
        <v>0.3</v>
      </c>
    </row>
    <row r="18" spans="1:26" ht="12.75" customHeight="1">
      <c r="A18" s="6"/>
      <c r="B18" s="240"/>
      <c r="C18" s="232" t="s">
        <v>288</v>
      </c>
      <c r="D18" s="233"/>
      <c r="E18" s="234"/>
      <c r="F18" s="7">
        <f>ORÇAMENTO!J47</f>
        <v>10527.7498</v>
      </c>
      <c r="G18" s="8"/>
      <c r="H18" s="8"/>
      <c r="I18" s="8">
        <f t="shared" ref="I18:K18" si="5">I17*$F18</f>
        <v>3158.32494</v>
      </c>
      <c r="J18" s="8">
        <f t="shared" si="5"/>
        <v>4211.0999199999997</v>
      </c>
      <c r="K18" s="8">
        <f t="shared" si="5"/>
        <v>3158.32494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2.75" customHeight="1">
      <c r="B19" s="239" t="str">
        <f>ORÇAMENTO!A53</f>
        <v>7.</v>
      </c>
      <c r="C19" s="229" t="str">
        <f>ORÇAMENTO!D53</f>
        <v>PINTURA</v>
      </c>
      <c r="D19" s="230"/>
      <c r="E19" s="231"/>
      <c r="F19" s="4">
        <f>F20/ORÇAMENTO!J$96</f>
        <v>3.6891391804385103E-2</v>
      </c>
      <c r="G19" s="12"/>
      <c r="H19" s="12"/>
      <c r="I19" s="9">
        <v>0.5</v>
      </c>
      <c r="J19" s="9">
        <v>0.5</v>
      </c>
      <c r="K19" s="12"/>
    </row>
    <row r="20" spans="1:26" ht="12.75" customHeight="1">
      <c r="A20" s="6"/>
      <c r="B20" s="240"/>
      <c r="C20" s="232" t="s">
        <v>289</v>
      </c>
      <c r="D20" s="233"/>
      <c r="E20" s="234"/>
      <c r="F20" s="7">
        <f>ORÇAMENTO!J53</f>
        <v>2948.82</v>
      </c>
      <c r="G20" s="8"/>
      <c r="H20" s="8"/>
      <c r="I20" s="8">
        <f t="shared" ref="I20:J20" si="6">I19*$F20</f>
        <v>1474.41</v>
      </c>
      <c r="J20" s="8">
        <f t="shared" si="6"/>
        <v>1474.41</v>
      </c>
      <c r="K20" s="8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2.75" customHeight="1">
      <c r="B21" s="239" t="str">
        <f>ORÇAMENTO!A56</f>
        <v>8.</v>
      </c>
      <c r="C21" s="229" t="str">
        <f>ORÇAMENTO!D56</f>
        <v>APARELHOS SANITÁRIOS / TANQUE</v>
      </c>
      <c r="D21" s="230"/>
      <c r="E21" s="231"/>
      <c r="F21" s="4">
        <f>F22/ORÇAMENTO!J$96</f>
        <v>3.2098746100829703E-2</v>
      </c>
      <c r="G21" s="12"/>
      <c r="H21" s="12"/>
      <c r="I21" s="9">
        <v>0.5</v>
      </c>
      <c r="J21" s="9">
        <v>0.5</v>
      </c>
      <c r="K21" s="12"/>
    </row>
    <row r="22" spans="1:26" ht="12.75" customHeight="1">
      <c r="A22" s="6"/>
      <c r="B22" s="240"/>
      <c r="C22" s="232" t="s">
        <v>290</v>
      </c>
      <c r="D22" s="233"/>
      <c r="E22" s="234"/>
      <c r="F22" s="7">
        <f>ORÇAMENTO!J56</f>
        <v>2565.732</v>
      </c>
      <c r="G22" s="8"/>
      <c r="H22" s="8"/>
      <c r="I22" s="8">
        <f t="shared" ref="I22:J22" si="7">I21*$F22</f>
        <v>1282.866</v>
      </c>
      <c r="J22" s="8">
        <f t="shared" si="7"/>
        <v>1282.866</v>
      </c>
      <c r="K22" s="8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2.75" customHeight="1">
      <c r="B23" s="239" t="str">
        <f>ORÇAMENTO!A66</f>
        <v>9.</v>
      </c>
      <c r="C23" s="229" t="str">
        <f>ORÇAMENTO!D66</f>
        <v>MATERIAL HIDRÁULICO E SANITÁRIO</v>
      </c>
      <c r="D23" s="230"/>
      <c r="E23" s="231"/>
      <c r="F23" s="4">
        <f>F24/ORÇAMENTO!J$96</f>
        <v>5.2535785492173602E-2</v>
      </c>
      <c r="G23" s="10"/>
      <c r="H23" s="10"/>
      <c r="I23" s="10"/>
      <c r="J23" s="5">
        <v>0.5</v>
      </c>
      <c r="K23" s="5">
        <v>0.5</v>
      </c>
    </row>
    <row r="24" spans="1:26" ht="12.75" customHeight="1">
      <c r="A24" s="6"/>
      <c r="B24" s="240"/>
      <c r="C24" s="232" t="s">
        <v>291</v>
      </c>
      <c r="D24" s="233"/>
      <c r="E24" s="234"/>
      <c r="F24" s="7">
        <f>ORÇAMENTO!J66</f>
        <v>4199.3149999999996</v>
      </c>
      <c r="G24" s="11"/>
      <c r="H24" s="11"/>
      <c r="I24" s="11"/>
      <c r="J24" s="8">
        <f t="shared" ref="J24:K24" si="8">J23*$F24</f>
        <v>2099.6574999999998</v>
      </c>
      <c r="K24" s="8">
        <f t="shared" si="8"/>
        <v>2099.6574999999998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2.75" customHeight="1">
      <c r="B25" s="239" t="str">
        <f>ORÇAMENTO!A81</f>
        <v>10.</v>
      </c>
      <c r="C25" s="229" t="str">
        <f>ORÇAMENTO!D81</f>
        <v>REDE ELÉTRICA</v>
      </c>
      <c r="D25" s="230"/>
      <c r="E25" s="231"/>
      <c r="F25" s="4">
        <f>F26/ORÇAMENTO!J$96</f>
        <v>4.4247226219243999E-2</v>
      </c>
      <c r="G25" s="10"/>
      <c r="H25" s="10"/>
      <c r="I25" s="10"/>
      <c r="J25" s="5">
        <v>0.5</v>
      </c>
      <c r="K25" s="5">
        <v>0.5</v>
      </c>
    </row>
    <row r="26" spans="1:26" ht="12.75" customHeight="1">
      <c r="A26" s="6"/>
      <c r="B26" s="240"/>
      <c r="C26" s="232" t="s">
        <v>292</v>
      </c>
      <c r="D26" s="233"/>
      <c r="E26" s="234"/>
      <c r="F26" s="7">
        <f>ORÇAMENTO!J81</f>
        <v>3536.79</v>
      </c>
      <c r="G26" s="11"/>
      <c r="H26" s="11"/>
      <c r="I26" s="11"/>
      <c r="J26" s="8">
        <f t="shared" ref="J26:K26" si="9">J25*$F26</f>
        <v>1768.395</v>
      </c>
      <c r="K26" s="8">
        <f t="shared" si="9"/>
        <v>1768.395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2.75" customHeight="1">
      <c r="B27" s="235" t="s">
        <v>293</v>
      </c>
      <c r="C27" s="201"/>
      <c r="D27" s="201"/>
      <c r="E27" s="218"/>
      <c r="F27" s="13">
        <f t="shared" ref="F27:F28" si="10">SUM(F7,F9,F11,F13,F15,F17,F19,F21,F23,F25)</f>
        <v>1</v>
      </c>
      <c r="G27" s="14">
        <f t="shared" ref="G27:K27" si="11">G28/$F$28</f>
        <v>0.154542208286995</v>
      </c>
      <c r="H27" s="14">
        <f t="shared" si="11"/>
        <v>0.175709803496265</v>
      </c>
      <c r="I27" s="14">
        <f t="shared" si="11"/>
        <v>0.25213470857078601</v>
      </c>
      <c r="J27" s="14">
        <f t="shared" si="11"/>
        <v>0.27113576090264502</v>
      </c>
      <c r="K27" s="14">
        <f t="shared" si="11"/>
        <v>0.146477518743309</v>
      </c>
    </row>
    <row r="28" spans="1:26" ht="12.75" customHeight="1">
      <c r="B28" s="236" t="s">
        <v>294</v>
      </c>
      <c r="C28" s="196"/>
      <c r="D28" s="196"/>
      <c r="E28" s="194"/>
      <c r="F28" s="15">
        <f t="shared" si="10"/>
        <v>79932.468138800003</v>
      </c>
      <c r="G28" s="15">
        <f t="shared" ref="G28:K28" si="12">G8+G10+G12+G14+G16+G18+G20+G22+G24+G26</f>
        <v>12352.940140000001</v>
      </c>
      <c r="H28" s="15">
        <f t="shared" si="12"/>
        <v>14044.91826964</v>
      </c>
      <c r="I28" s="15">
        <f t="shared" si="12"/>
        <v>20153.749559520002</v>
      </c>
      <c r="J28" s="15">
        <f t="shared" si="12"/>
        <v>21672.55056964</v>
      </c>
      <c r="K28" s="15">
        <f t="shared" si="12"/>
        <v>11708.309600000001</v>
      </c>
    </row>
    <row r="29" spans="1:26" ht="12.75" customHeight="1">
      <c r="B29" s="236" t="s">
        <v>295</v>
      </c>
      <c r="C29" s="196"/>
      <c r="D29" s="196"/>
      <c r="E29" s="194"/>
      <c r="F29" s="15">
        <f t="shared" ref="F29:G29" si="13">F28</f>
        <v>79932.468138800003</v>
      </c>
      <c r="G29" s="15">
        <f t="shared" si="13"/>
        <v>12352.940140000001</v>
      </c>
      <c r="H29" s="15">
        <f t="shared" ref="H29:K29" si="14">H28+G29</f>
        <v>26397.858409640001</v>
      </c>
      <c r="I29" s="15">
        <f t="shared" si="14"/>
        <v>46551.607969160003</v>
      </c>
      <c r="J29" s="15">
        <f t="shared" si="14"/>
        <v>68224.158538799995</v>
      </c>
      <c r="K29" s="15">
        <f t="shared" si="14"/>
        <v>79932.468138800003</v>
      </c>
    </row>
    <row r="30" spans="1:26" ht="12.75" customHeight="1"/>
    <row r="31" spans="1:26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>
      <c r="B33" s="1"/>
      <c r="C33" s="1"/>
      <c r="D33" s="1"/>
      <c r="E33" s="1"/>
    </row>
    <row r="34" spans="1:26" ht="12.75" customHeight="1">
      <c r="B34" s="16" t="s">
        <v>216</v>
      </c>
      <c r="C34" s="16"/>
      <c r="D34" s="16"/>
      <c r="E34" s="16"/>
      <c r="H34" s="16" t="str">
        <f>ORÇAMENTO!G101</f>
        <v>15 de Maio de 2024</v>
      </c>
      <c r="I34" s="16"/>
      <c r="J34" s="16"/>
    </row>
    <row r="35" spans="1:26" ht="12.75" customHeight="1">
      <c r="B35" s="17" t="s">
        <v>218</v>
      </c>
      <c r="H35" s="17" t="s">
        <v>219</v>
      </c>
    </row>
    <row r="36" spans="1:26" ht="12.75" customHeight="1"/>
    <row r="37" spans="1:26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B39" s="16"/>
      <c r="C39" s="16"/>
      <c r="D39" s="16"/>
      <c r="E39" s="16"/>
    </row>
    <row r="40" spans="1:26" ht="12.75" customHeight="1">
      <c r="B40" s="18" t="s">
        <v>220</v>
      </c>
    </row>
    <row r="41" spans="1:26" ht="12.75" customHeight="1">
      <c r="B41" s="17" t="str">
        <f>ORÇAMENTO!A106</f>
        <v>Nome: Isadora Baptista Alves</v>
      </c>
      <c r="C41" s="17"/>
    </row>
    <row r="42" spans="1:26" ht="12.75" customHeight="1">
      <c r="B42" s="17" t="str">
        <f>ORÇAMENTO!A107</f>
        <v>CAU/RS: A249741-7</v>
      </c>
      <c r="C42" s="17"/>
    </row>
    <row r="43" spans="1:26" ht="12.75" customHeight="1">
      <c r="B43" s="17" t="str">
        <f>ORÇAMENTO!A108</f>
        <v>ART/RRT: 14229552</v>
      </c>
      <c r="C43" s="17"/>
    </row>
    <row r="44" spans="1:26" ht="12.75" customHeight="1"/>
    <row r="45" spans="1:26" ht="12.75" customHeight="1"/>
    <row r="46" spans="1:26" ht="12.75" customHeight="1"/>
    <row r="47" spans="1:26" ht="12.75" customHeight="1"/>
    <row r="48" spans="1:2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</sheetData>
  <mergeCells count="37">
    <mergeCell ref="C26:E26"/>
    <mergeCell ref="B27:E27"/>
    <mergeCell ref="B28:E28"/>
    <mergeCell ref="B29:E29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C5:E6"/>
    <mergeCell ref="C21:E21"/>
    <mergeCell ref="C22:E22"/>
    <mergeCell ref="C23:E23"/>
    <mergeCell ref="C24:E24"/>
    <mergeCell ref="C25:E25"/>
    <mergeCell ref="C16:E16"/>
    <mergeCell ref="C17:E17"/>
    <mergeCell ref="C18:E18"/>
    <mergeCell ref="C19:E19"/>
    <mergeCell ref="C20:E20"/>
    <mergeCell ref="C11:E11"/>
    <mergeCell ref="C12:E12"/>
    <mergeCell ref="C13:E13"/>
    <mergeCell ref="C14:E14"/>
    <mergeCell ref="C15:E15"/>
    <mergeCell ref="B3:K3"/>
    <mergeCell ref="C7:E7"/>
    <mergeCell ref="C8:E8"/>
    <mergeCell ref="C9:E9"/>
    <mergeCell ref="C10:E10"/>
    <mergeCell ref="F5:F6"/>
  </mergeCells>
  <printOptions horizontalCentered="1"/>
  <pageMargins left="0.78740157480314998" right="0.78740157480314998" top="1.02362204724409" bottom="1.02362204724409" header="0" footer="0"/>
  <pageSetup paperSize="9" scale="87" orientation="landscape" r:id="rId1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7</vt:i4>
      </vt:variant>
    </vt:vector>
  </HeadingPairs>
  <TitlesOfParts>
    <vt:vector size="10" baseType="lpstr">
      <vt:lpstr>ORÇAMENTO</vt:lpstr>
      <vt:lpstr>BDI</vt:lpstr>
      <vt:lpstr>CRONOGRAMA</vt:lpstr>
      <vt:lpstr>BDI!Area_de_impressao</vt:lpstr>
      <vt:lpstr>CRONOGRAMA!Area_de_impressao</vt:lpstr>
      <vt:lpstr>ORÇAMENTO!Area_de_impressao</vt:lpstr>
      <vt:lpstr>BDI!Print_Area_0</vt:lpstr>
      <vt:lpstr>CRONOGRAMA!Print_Area_0</vt:lpstr>
      <vt:lpstr>ORÇAMENTO!Print_Area_0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Andreia de Ornel</cp:lastModifiedBy>
  <cp:lastPrinted>2024-10-09T11:55:57Z</cp:lastPrinted>
  <dcterms:created xsi:type="dcterms:W3CDTF">2022-03-30T14:12:00Z</dcterms:created>
  <dcterms:modified xsi:type="dcterms:W3CDTF">2024-10-09T11:56:48Z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0F73B1FD0835466A9AA8BE33118E3D95_12</vt:lpwstr>
  </property>
  <property fmtid="{D5CDD505-2E9C-101B-9397-08002B2CF9AE}" pid="3" name="KSOProductBuildVer">
    <vt:lpwstr>1046-12.2.0.18283</vt:lpwstr>
  </property>
</Properties>
</file>